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4080" yWindow="2070" windowWidth="20730" windowHeight="4575" tabRatio="816" activeTab="2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44525"/>
</workbook>
</file>

<file path=xl/calcChain.xml><?xml version="1.0" encoding="utf-8"?>
<calcChain xmlns="http://schemas.openxmlformats.org/spreadsheetml/2006/main">
  <c r="A14" i="6" l="1"/>
  <c r="B14" i="6"/>
  <c r="C14" i="6"/>
  <c r="D14" i="6"/>
  <c r="E14" i="6"/>
  <c r="H14" i="6" s="1"/>
  <c r="F14" i="6"/>
  <c r="A15" i="6"/>
  <c r="B15" i="6"/>
  <c r="C15" i="6"/>
  <c r="D15" i="6"/>
  <c r="E15" i="6"/>
  <c r="H15" i="6" s="1"/>
  <c r="F15" i="6"/>
  <c r="A16" i="6"/>
  <c r="B16" i="6"/>
  <c r="C16" i="6"/>
  <c r="D16" i="6"/>
  <c r="E16" i="6"/>
  <c r="H16" i="6" s="1"/>
  <c r="F16" i="6"/>
  <c r="A17" i="6"/>
  <c r="B17" i="6"/>
  <c r="C17" i="6"/>
  <c r="D17" i="6"/>
  <c r="E17" i="6"/>
  <c r="H17" i="6" s="1"/>
  <c r="F17" i="6"/>
  <c r="A18" i="6"/>
  <c r="B18" i="6"/>
  <c r="C18" i="6"/>
  <c r="D18" i="6"/>
  <c r="E18" i="6"/>
  <c r="F18" i="6"/>
  <c r="H18" i="6"/>
  <c r="A19" i="6"/>
  <c r="B19" i="6"/>
  <c r="C19" i="6"/>
  <c r="D19" i="6"/>
  <c r="E19" i="6"/>
  <c r="H19" i="6" s="1"/>
  <c r="F19" i="6"/>
  <c r="A20" i="6"/>
  <c r="B20" i="6"/>
  <c r="C20" i="6"/>
  <c r="D20" i="6"/>
  <c r="E20" i="6"/>
  <c r="H20" i="6" s="1"/>
  <c r="F20" i="6"/>
  <c r="A21" i="6"/>
  <c r="B21" i="6"/>
  <c r="C21" i="6"/>
  <c r="D21" i="6"/>
  <c r="E21" i="6"/>
  <c r="F21" i="6"/>
  <c r="H21" i="6"/>
  <c r="A22" i="6"/>
  <c r="B22" i="6"/>
  <c r="C22" i="6"/>
  <c r="D22" i="6"/>
  <c r="E22" i="6"/>
  <c r="F22" i="6"/>
  <c r="H22" i="6"/>
  <c r="A23" i="6"/>
  <c r="B23" i="6"/>
  <c r="C23" i="6"/>
  <c r="D23" i="6"/>
  <c r="E23" i="6"/>
  <c r="H23" i="6" s="1"/>
  <c r="F23" i="6"/>
  <c r="A24" i="6"/>
  <c r="B24" i="6"/>
  <c r="C24" i="6"/>
  <c r="D24" i="6"/>
  <c r="E24" i="6"/>
  <c r="H24" i="6" s="1"/>
  <c r="F24" i="6"/>
  <c r="A25" i="6"/>
  <c r="B25" i="6"/>
  <c r="C25" i="6"/>
  <c r="D25" i="6"/>
  <c r="E25" i="6"/>
  <c r="H25" i="6" s="1"/>
  <c r="F25" i="6"/>
  <c r="A26" i="6"/>
  <c r="B26" i="6"/>
  <c r="C26" i="6"/>
  <c r="D26" i="6"/>
  <c r="E26" i="6"/>
  <c r="H26" i="6" s="1"/>
  <c r="F26" i="6"/>
  <c r="A27" i="6"/>
  <c r="B27" i="6"/>
  <c r="C27" i="6"/>
  <c r="D27" i="6"/>
  <c r="E27" i="6"/>
  <c r="F27" i="6"/>
  <c r="H27" i="6"/>
  <c r="A28" i="6"/>
  <c r="B28" i="6"/>
  <c r="C28" i="6"/>
  <c r="D28" i="6"/>
  <c r="E28" i="6"/>
  <c r="F28" i="6"/>
  <c r="H28" i="6"/>
  <c r="A29" i="6"/>
  <c r="B29" i="6"/>
  <c r="C29" i="6"/>
  <c r="D29" i="6"/>
  <c r="E29" i="6"/>
  <c r="F29" i="6"/>
  <c r="H29" i="6"/>
  <c r="A30" i="6"/>
  <c r="B30" i="6"/>
  <c r="C30" i="6"/>
  <c r="D30" i="6"/>
  <c r="E30" i="6"/>
  <c r="F30" i="6"/>
  <c r="H30" i="6"/>
  <c r="A31" i="6"/>
  <c r="B31" i="6"/>
  <c r="C31" i="6"/>
  <c r="D31" i="6"/>
  <c r="E31" i="6"/>
  <c r="H31" i="6" s="1"/>
  <c r="F31" i="6"/>
  <c r="A32" i="6"/>
  <c r="B32" i="6"/>
  <c r="C32" i="6"/>
  <c r="D32" i="6"/>
  <c r="E32" i="6"/>
  <c r="H32" i="6" s="1"/>
  <c r="F32" i="6"/>
  <c r="A33" i="6"/>
  <c r="B33" i="6"/>
  <c r="C33" i="6"/>
  <c r="D33" i="6"/>
  <c r="E33" i="6"/>
  <c r="F33" i="6"/>
  <c r="H33" i="6"/>
  <c r="A34" i="6"/>
  <c r="B34" i="6"/>
  <c r="C34" i="6"/>
  <c r="D34" i="6"/>
  <c r="E34" i="6"/>
  <c r="F34" i="6"/>
  <c r="H34" i="6"/>
  <c r="A35" i="6"/>
  <c r="B35" i="6"/>
  <c r="C35" i="6"/>
  <c r="D35" i="6"/>
  <c r="E35" i="6"/>
  <c r="F35" i="6"/>
  <c r="H35" i="6"/>
  <c r="A36" i="6"/>
  <c r="B36" i="6"/>
  <c r="C36" i="6"/>
  <c r="D36" i="6"/>
  <c r="E36" i="6"/>
  <c r="F36" i="6"/>
  <c r="H36" i="6"/>
  <c r="A37" i="6"/>
  <c r="B37" i="6"/>
  <c r="C37" i="6"/>
  <c r="D37" i="6"/>
  <c r="E37" i="6"/>
  <c r="H37" i="6" s="1"/>
  <c r="F37" i="6"/>
  <c r="A38" i="6"/>
  <c r="B38" i="6"/>
  <c r="C38" i="6"/>
  <c r="D38" i="6"/>
  <c r="E38" i="6"/>
  <c r="F38" i="6"/>
  <c r="H38" i="6"/>
  <c r="A39" i="6"/>
  <c r="B39" i="6"/>
  <c r="C39" i="6"/>
  <c r="D39" i="6"/>
  <c r="E39" i="6"/>
  <c r="H39" i="6" s="1"/>
  <c r="F39" i="6"/>
  <c r="A40" i="6"/>
  <c r="B40" i="6"/>
  <c r="C40" i="6"/>
  <c r="D40" i="6"/>
  <c r="E40" i="6"/>
  <c r="H40" i="6" s="1"/>
  <c r="F40" i="6"/>
  <c r="A41" i="6"/>
  <c r="B41" i="6"/>
  <c r="C41" i="6"/>
  <c r="D41" i="6"/>
  <c r="E41" i="6"/>
  <c r="F41" i="6"/>
  <c r="H41" i="6"/>
  <c r="A42" i="6"/>
  <c r="B42" i="6"/>
  <c r="C42" i="6"/>
  <c r="D42" i="6"/>
  <c r="E42" i="6"/>
  <c r="F42" i="6"/>
  <c r="H42" i="6"/>
  <c r="A43" i="6"/>
  <c r="B43" i="6"/>
  <c r="C43" i="6"/>
  <c r="D43" i="6"/>
  <c r="E43" i="6"/>
  <c r="H43" i="6" s="1"/>
  <c r="F43" i="6"/>
  <c r="A44" i="6"/>
  <c r="B44" i="6"/>
  <c r="C44" i="6"/>
  <c r="D44" i="6"/>
  <c r="E44" i="6"/>
  <c r="F44" i="6"/>
  <c r="H44" i="6"/>
  <c r="A45" i="6"/>
  <c r="B45" i="6"/>
  <c r="C45" i="6"/>
  <c r="D45" i="6"/>
  <c r="E45" i="6"/>
  <c r="H45" i="6" s="1"/>
  <c r="F45" i="6"/>
  <c r="A46" i="6"/>
  <c r="B46" i="6"/>
  <c r="C46" i="6"/>
  <c r="D46" i="6"/>
  <c r="E46" i="6"/>
  <c r="H46" i="6" s="1"/>
  <c r="F46" i="6"/>
  <c r="A47" i="6"/>
  <c r="B47" i="6"/>
  <c r="C47" i="6"/>
  <c r="D47" i="6"/>
  <c r="E47" i="6"/>
  <c r="H47" i="6" s="1"/>
  <c r="F47" i="6"/>
  <c r="A48" i="6"/>
  <c r="B48" i="6"/>
  <c r="C48" i="6"/>
  <c r="D48" i="6"/>
  <c r="E48" i="6"/>
  <c r="H48" i="6" s="1"/>
  <c r="F48" i="6"/>
  <c r="A49" i="6"/>
  <c r="B49" i="6"/>
  <c r="C49" i="6"/>
  <c r="D49" i="6"/>
  <c r="E49" i="6"/>
  <c r="H49" i="6" s="1"/>
  <c r="F49" i="6"/>
  <c r="A50" i="6"/>
  <c r="B50" i="6"/>
  <c r="C50" i="6"/>
  <c r="D50" i="6"/>
  <c r="E50" i="6"/>
  <c r="F50" i="6"/>
  <c r="H50" i="6"/>
  <c r="A51" i="6"/>
  <c r="B51" i="6"/>
  <c r="C51" i="6"/>
  <c r="D51" i="6"/>
  <c r="E51" i="6"/>
  <c r="H51" i="6" s="1"/>
  <c r="F51" i="6"/>
  <c r="A52" i="6"/>
  <c r="B52" i="6"/>
  <c r="C52" i="6"/>
  <c r="D52" i="6"/>
  <c r="E52" i="6"/>
  <c r="H52" i="6" s="1"/>
  <c r="F52" i="6"/>
  <c r="A53" i="6"/>
  <c r="B53" i="6"/>
  <c r="C53" i="6"/>
  <c r="D53" i="6"/>
  <c r="E53" i="6"/>
  <c r="F53" i="6"/>
  <c r="H53" i="6"/>
  <c r="A54" i="6"/>
  <c r="B54" i="6"/>
  <c r="C54" i="6"/>
  <c r="D54" i="6"/>
  <c r="E54" i="6"/>
  <c r="F54" i="6"/>
  <c r="H54" i="6"/>
  <c r="A55" i="6"/>
  <c r="B55" i="6"/>
  <c r="C55" i="6"/>
  <c r="D55" i="6"/>
  <c r="E55" i="6"/>
  <c r="H55" i="6" s="1"/>
  <c r="F55" i="6"/>
  <c r="A56" i="6"/>
  <c r="B56" i="6"/>
  <c r="C56" i="6"/>
  <c r="D56" i="6"/>
  <c r="E56" i="6"/>
  <c r="H56" i="6" s="1"/>
  <c r="F56" i="6"/>
  <c r="A57" i="6"/>
  <c r="B57" i="6"/>
  <c r="C57" i="6"/>
  <c r="D57" i="6"/>
  <c r="E57" i="6"/>
  <c r="H57" i="6" s="1"/>
  <c r="F57" i="6"/>
  <c r="A58" i="6"/>
  <c r="B58" i="6"/>
  <c r="C58" i="6"/>
  <c r="D58" i="6"/>
  <c r="E58" i="6"/>
  <c r="H58" i="6" s="1"/>
  <c r="F58" i="6"/>
  <c r="A59" i="6"/>
  <c r="B59" i="6"/>
  <c r="C59" i="6"/>
  <c r="D59" i="6"/>
  <c r="E59" i="6"/>
  <c r="F59" i="6"/>
  <c r="H59" i="6"/>
  <c r="A60" i="6"/>
  <c r="B60" i="6"/>
  <c r="C60" i="6"/>
  <c r="D60" i="6"/>
  <c r="E60" i="6"/>
  <c r="F60" i="6"/>
  <c r="H60" i="6"/>
  <c r="A61" i="6"/>
  <c r="B61" i="6"/>
  <c r="C61" i="6"/>
  <c r="D61" i="6"/>
  <c r="E61" i="6"/>
  <c r="F61" i="6"/>
  <c r="H61" i="6"/>
  <c r="A62" i="6"/>
  <c r="B62" i="6"/>
  <c r="C62" i="6"/>
  <c r="D62" i="6"/>
  <c r="E62" i="6"/>
  <c r="F62" i="6"/>
  <c r="H62" i="6"/>
  <c r="A63" i="6"/>
  <c r="B63" i="6"/>
  <c r="C63" i="6"/>
  <c r="D63" i="6"/>
  <c r="E63" i="6"/>
  <c r="H63" i="6" s="1"/>
  <c r="F63" i="6"/>
  <c r="A64" i="6"/>
  <c r="B64" i="6"/>
  <c r="C64" i="6"/>
  <c r="D64" i="6"/>
  <c r="E64" i="6"/>
  <c r="H64" i="6" s="1"/>
  <c r="F64" i="6"/>
  <c r="A65" i="6"/>
  <c r="B65" i="6"/>
  <c r="C65" i="6"/>
  <c r="D65" i="6"/>
  <c r="E65" i="6"/>
  <c r="F65" i="6"/>
  <c r="H65" i="6"/>
  <c r="A66" i="6"/>
  <c r="B66" i="6"/>
  <c r="C66" i="6"/>
  <c r="D66" i="6"/>
  <c r="E66" i="6"/>
  <c r="F66" i="6"/>
  <c r="H66" i="6"/>
  <c r="A67" i="6"/>
  <c r="B67" i="6"/>
  <c r="C67" i="6"/>
  <c r="D67" i="6"/>
  <c r="E67" i="6"/>
  <c r="F67" i="6"/>
  <c r="H67" i="6"/>
  <c r="A68" i="6"/>
  <c r="B68" i="6"/>
  <c r="C68" i="6"/>
  <c r="D68" i="6"/>
  <c r="E68" i="6"/>
  <c r="F68" i="6"/>
  <c r="H68" i="6"/>
  <c r="A69" i="6"/>
  <c r="B69" i="6"/>
  <c r="C69" i="6"/>
  <c r="D69" i="6"/>
  <c r="E69" i="6"/>
  <c r="H69" i="6" s="1"/>
  <c r="F69" i="6"/>
  <c r="A70" i="6"/>
  <c r="B70" i="6"/>
  <c r="C70" i="6"/>
  <c r="D70" i="6"/>
  <c r="E70" i="6"/>
  <c r="F70" i="6"/>
  <c r="H70" i="6"/>
  <c r="A71" i="6"/>
  <c r="B71" i="6"/>
  <c r="C71" i="6"/>
  <c r="D71" i="6"/>
  <c r="E71" i="6"/>
  <c r="H71" i="6" s="1"/>
  <c r="F71" i="6"/>
  <c r="A72" i="6"/>
  <c r="B72" i="6"/>
  <c r="C72" i="6"/>
  <c r="D72" i="6"/>
  <c r="E72" i="6"/>
  <c r="H72" i="6" s="1"/>
  <c r="F72" i="6"/>
  <c r="A73" i="6"/>
  <c r="B73" i="6"/>
  <c r="C73" i="6"/>
  <c r="D73" i="6"/>
  <c r="E73" i="6"/>
  <c r="F73" i="6"/>
  <c r="H73" i="6"/>
  <c r="A74" i="6"/>
  <c r="B74" i="6"/>
  <c r="C74" i="6"/>
  <c r="D74" i="6"/>
  <c r="E74" i="6"/>
  <c r="F74" i="6"/>
  <c r="H74" i="6"/>
  <c r="A75" i="6"/>
  <c r="B75" i="6"/>
  <c r="C75" i="6"/>
  <c r="D75" i="6"/>
  <c r="E75" i="6"/>
  <c r="H75" i="6" s="1"/>
  <c r="F75" i="6"/>
  <c r="A76" i="6"/>
  <c r="B76" i="6"/>
  <c r="C76" i="6"/>
  <c r="D76" i="6"/>
  <c r="E76" i="6"/>
  <c r="F76" i="6"/>
  <c r="H76" i="6"/>
  <c r="A77" i="6"/>
  <c r="B77" i="6"/>
  <c r="C77" i="6"/>
  <c r="D77" i="6"/>
  <c r="E77" i="6"/>
  <c r="H77" i="6" s="1"/>
  <c r="F77" i="6"/>
  <c r="A78" i="6"/>
  <c r="B78" i="6"/>
  <c r="C78" i="6"/>
  <c r="D78" i="6"/>
  <c r="E78" i="6"/>
  <c r="H78" i="6" s="1"/>
  <c r="F78" i="6"/>
  <c r="A79" i="6"/>
  <c r="B79" i="6"/>
  <c r="C79" i="6"/>
  <c r="D79" i="6"/>
  <c r="E79" i="6"/>
  <c r="H79" i="6" s="1"/>
  <c r="F79" i="6"/>
  <c r="A80" i="6"/>
  <c r="B80" i="6"/>
  <c r="C80" i="6"/>
  <c r="D80" i="6"/>
  <c r="E80" i="6"/>
  <c r="H80" i="6" s="1"/>
  <c r="F80" i="6"/>
  <c r="A81" i="6"/>
  <c r="B81" i="6"/>
  <c r="C81" i="6"/>
  <c r="D81" i="6"/>
  <c r="E81" i="6"/>
  <c r="H81" i="6" s="1"/>
  <c r="F81" i="6"/>
  <c r="A82" i="6"/>
  <c r="B82" i="6"/>
  <c r="C82" i="6"/>
  <c r="D82" i="6"/>
  <c r="E82" i="6"/>
  <c r="F82" i="6"/>
  <c r="H82" i="6"/>
  <c r="A83" i="6"/>
  <c r="B83" i="6"/>
  <c r="C83" i="6"/>
  <c r="D83" i="6"/>
  <c r="E83" i="6"/>
  <c r="H83" i="6" s="1"/>
  <c r="F83" i="6"/>
  <c r="A84" i="6"/>
  <c r="B84" i="6"/>
  <c r="C84" i="6"/>
  <c r="D84" i="6"/>
  <c r="E84" i="6"/>
  <c r="H84" i="6" s="1"/>
  <c r="F84" i="6"/>
  <c r="A85" i="6"/>
  <c r="B85" i="6"/>
  <c r="C85" i="6"/>
  <c r="D85" i="6"/>
  <c r="E85" i="6"/>
  <c r="H85" i="6" s="1"/>
  <c r="F85" i="6"/>
  <c r="A86" i="6"/>
  <c r="B86" i="6"/>
  <c r="C86" i="6"/>
  <c r="D86" i="6"/>
  <c r="E86" i="6"/>
  <c r="F86" i="6"/>
  <c r="H86" i="6"/>
  <c r="A87" i="6"/>
  <c r="B87" i="6"/>
  <c r="C87" i="6"/>
  <c r="D87" i="6"/>
  <c r="E87" i="6"/>
  <c r="H87" i="6" s="1"/>
  <c r="F87" i="6"/>
  <c r="A88" i="6"/>
  <c r="B88" i="6"/>
  <c r="C88" i="6"/>
  <c r="D88" i="6"/>
  <c r="E88" i="6"/>
  <c r="H88" i="6" s="1"/>
  <c r="F88" i="6"/>
  <c r="A89" i="6"/>
  <c r="B89" i="6"/>
  <c r="C89" i="6"/>
  <c r="D89" i="6"/>
  <c r="E89" i="6"/>
  <c r="H89" i="6" s="1"/>
  <c r="F89" i="6"/>
  <c r="A90" i="6"/>
  <c r="B90" i="6"/>
  <c r="C90" i="6"/>
  <c r="D90" i="6"/>
  <c r="E90" i="6"/>
  <c r="F90" i="6"/>
  <c r="H90" i="6"/>
  <c r="A91" i="6"/>
  <c r="B91" i="6"/>
  <c r="C91" i="6"/>
  <c r="D91" i="6"/>
  <c r="E91" i="6"/>
  <c r="F91" i="6"/>
  <c r="H91" i="6"/>
  <c r="A92" i="6"/>
  <c r="B92" i="6"/>
  <c r="C92" i="6"/>
  <c r="D92" i="6"/>
  <c r="E92" i="6"/>
  <c r="F92" i="6"/>
  <c r="H92" i="6"/>
  <c r="A93" i="6"/>
  <c r="B93" i="6"/>
  <c r="C93" i="6"/>
  <c r="D93" i="6"/>
  <c r="E93" i="6"/>
  <c r="H93" i="6" s="1"/>
  <c r="F93" i="6"/>
  <c r="A94" i="6"/>
  <c r="B94" i="6"/>
  <c r="C94" i="6"/>
  <c r="D94" i="6"/>
  <c r="E94" i="6"/>
  <c r="F94" i="6"/>
  <c r="H94" i="6"/>
  <c r="A95" i="6"/>
  <c r="B95" i="6"/>
  <c r="C95" i="6"/>
  <c r="D95" i="6"/>
  <c r="E95" i="6"/>
  <c r="H95" i="6" s="1"/>
  <c r="F95" i="6"/>
  <c r="A96" i="6"/>
  <c r="B96" i="6"/>
  <c r="C96" i="6"/>
  <c r="D96" i="6"/>
  <c r="E96" i="6"/>
  <c r="H96" i="6" s="1"/>
  <c r="F96" i="6"/>
  <c r="A97" i="6"/>
  <c r="B97" i="6"/>
  <c r="C97" i="6"/>
  <c r="D97" i="6"/>
  <c r="E97" i="6"/>
  <c r="F97" i="6"/>
  <c r="H97" i="6"/>
  <c r="A98" i="6"/>
  <c r="B98" i="6"/>
  <c r="C98" i="6"/>
  <c r="D98" i="6"/>
  <c r="E98" i="6"/>
  <c r="F98" i="6"/>
  <c r="H98" i="6"/>
  <c r="A99" i="6"/>
  <c r="B99" i="6"/>
  <c r="C99" i="6"/>
  <c r="D99" i="6"/>
  <c r="E99" i="6"/>
  <c r="H99" i="6" s="1"/>
  <c r="F99" i="6"/>
  <c r="A100" i="6"/>
  <c r="B100" i="6"/>
  <c r="C100" i="6"/>
  <c r="D100" i="6"/>
  <c r="E100" i="6"/>
  <c r="F100" i="6"/>
  <c r="H100" i="6"/>
  <c r="A101" i="6"/>
  <c r="B101" i="6"/>
  <c r="C101" i="6"/>
  <c r="D101" i="6"/>
  <c r="E101" i="6"/>
  <c r="H101" i="6" s="1"/>
  <c r="F101" i="6"/>
  <c r="A102" i="6"/>
  <c r="B102" i="6"/>
  <c r="C102" i="6"/>
  <c r="D102" i="6"/>
  <c r="E102" i="6"/>
  <c r="F102" i="6"/>
  <c r="H102" i="6"/>
  <c r="A103" i="6"/>
  <c r="B103" i="6"/>
  <c r="C103" i="6"/>
  <c r="D103" i="6"/>
  <c r="E103" i="6"/>
  <c r="H103" i="6" s="1"/>
  <c r="F103" i="6"/>
  <c r="A104" i="6"/>
  <c r="B104" i="6"/>
  <c r="C104" i="6"/>
  <c r="D104" i="6"/>
  <c r="E104" i="6"/>
  <c r="H104" i="6" s="1"/>
  <c r="F104" i="6"/>
  <c r="A105" i="6"/>
  <c r="B105" i="6"/>
  <c r="C105" i="6"/>
  <c r="D105" i="6"/>
  <c r="E105" i="6"/>
  <c r="F105" i="6"/>
  <c r="H105" i="6"/>
  <c r="A106" i="6"/>
  <c r="B106" i="6"/>
  <c r="C106" i="6"/>
  <c r="D106" i="6"/>
  <c r="E106" i="6"/>
  <c r="H106" i="6" s="1"/>
  <c r="F106" i="6"/>
  <c r="A107" i="6"/>
  <c r="B107" i="6"/>
  <c r="C107" i="6"/>
  <c r="D107" i="6"/>
  <c r="E107" i="6"/>
  <c r="H107" i="6" s="1"/>
  <c r="F107" i="6"/>
  <c r="A108" i="6"/>
  <c r="B108" i="6"/>
  <c r="C108" i="6"/>
  <c r="D108" i="6"/>
  <c r="E108" i="6"/>
  <c r="F108" i="6"/>
  <c r="H108" i="6"/>
  <c r="A109" i="6"/>
  <c r="B109" i="6"/>
  <c r="C109" i="6"/>
  <c r="D109" i="6"/>
  <c r="E109" i="6"/>
  <c r="H109" i="6" s="1"/>
  <c r="F109" i="6"/>
  <c r="A110" i="6"/>
  <c r="B110" i="6"/>
  <c r="C110" i="6"/>
  <c r="D110" i="6"/>
  <c r="E110" i="6"/>
  <c r="F110" i="6"/>
  <c r="H110" i="6"/>
  <c r="A111" i="6"/>
  <c r="B111" i="6"/>
  <c r="C111" i="6"/>
  <c r="D111" i="6"/>
  <c r="E111" i="6"/>
  <c r="H111" i="6" s="1"/>
  <c r="F111" i="6"/>
  <c r="A112" i="6"/>
  <c r="B112" i="6"/>
  <c r="C112" i="6"/>
  <c r="D112" i="6"/>
  <c r="E112" i="6"/>
  <c r="H112" i="6" s="1"/>
  <c r="F112" i="6"/>
  <c r="A113" i="6"/>
  <c r="B113" i="6"/>
  <c r="C113" i="6"/>
  <c r="D113" i="6"/>
  <c r="E113" i="6"/>
  <c r="F113" i="6"/>
  <c r="H113" i="6"/>
  <c r="A114" i="6"/>
  <c r="B114" i="6"/>
  <c r="C114" i="6"/>
  <c r="D114" i="6"/>
  <c r="E114" i="6"/>
  <c r="F114" i="6"/>
  <c r="H114" i="6"/>
  <c r="A115" i="6"/>
  <c r="B115" i="6"/>
  <c r="C115" i="6"/>
  <c r="D115" i="6"/>
  <c r="E115" i="6"/>
  <c r="F115" i="6"/>
  <c r="H115" i="6"/>
  <c r="A116" i="6"/>
  <c r="B116" i="6"/>
  <c r="C116" i="6"/>
  <c r="D116" i="6"/>
  <c r="E116" i="6"/>
  <c r="F116" i="6"/>
  <c r="H116" i="6"/>
  <c r="A117" i="6"/>
  <c r="B117" i="6"/>
  <c r="C117" i="6"/>
  <c r="D117" i="6"/>
  <c r="E117" i="6"/>
  <c r="H117" i="6" s="1"/>
  <c r="F117" i="6"/>
  <c r="A118" i="6"/>
  <c r="B118" i="6"/>
  <c r="C118" i="6"/>
  <c r="D118" i="6"/>
  <c r="E118" i="6"/>
  <c r="H118" i="6" s="1"/>
  <c r="F118" i="6"/>
  <c r="A119" i="6"/>
  <c r="B119" i="6"/>
  <c r="C119" i="6"/>
  <c r="D119" i="6"/>
  <c r="E119" i="6"/>
  <c r="H119" i="6" s="1"/>
  <c r="F119" i="6"/>
  <c r="A120" i="6"/>
  <c r="B120" i="6"/>
  <c r="C120" i="6"/>
  <c r="D120" i="6"/>
  <c r="E120" i="6"/>
  <c r="H120" i="6" s="1"/>
  <c r="F120" i="6"/>
  <c r="A121" i="6"/>
  <c r="B121" i="6"/>
  <c r="C121" i="6"/>
  <c r="D121" i="6"/>
  <c r="E121" i="6"/>
  <c r="F121" i="6"/>
  <c r="H121" i="6"/>
  <c r="A122" i="6"/>
  <c r="B122" i="6"/>
  <c r="C122" i="6"/>
  <c r="D122" i="6"/>
  <c r="E122" i="6"/>
  <c r="H122" i="6" s="1"/>
  <c r="F122" i="6"/>
  <c r="A123" i="6"/>
  <c r="B123" i="6"/>
  <c r="C123" i="6"/>
  <c r="D123" i="6"/>
  <c r="E123" i="6"/>
  <c r="F123" i="6"/>
  <c r="H123" i="6"/>
  <c r="A124" i="6"/>
  <c r="B124" i="6"/>
  <c r="C124" i="6"/>
  <c r="D124" i="6"/>
  <c r="E124" i="6"/>
  <c r="H124" i="6" s="1"/>
  <c r="F124" i="6"/>
  <c r="A125" i="6"/>
  <c r="B125" i="6"/>
  <c r="C125" i="6"/>
  <c r="D125" i="6"/>
  <c r="E125" i="6"/>
  <c r="H125" i="6" s="1"/>
  <c r="F125" i="6"/>
  <c r="A126" i="6"/>
  <c r="B126" i="6"/>
  <c r="C126" i="6"/>
  <c r="D126" i="6"/>
  <c r="E126" i="6"/>
  <c r="F126" i="6"/>
  <c r="H126" i="6"/>
  <c r="A127" i="6"/>
  <c r="B127" i="6"/>
  <c r="C127" i="6"/>
  <c r="D127" i="6"/>
  <c r="E127" i="6"/>
  <c r="H127" i="6" s="1"/>
  <c r="F127" i="6"/>
  <c r="A128" i="6"/>
  <c r="B128" i="6"/>
  <c r="C128" i="6"/>
  <c r="D128" i="6"/>
  <c r="E128" i="6"/>
  <c r="H128" i="6" s="1"/>
  <c r="F128" i="6"/>
  <c r="A129" i="6"/>
  <c r="B129" i="6"/>
  <c r="C129" i="6"/>
  <c r="D129" i="6"/>
  <c r="E129" i="6"/>
  <c r="H129" i="6" s="1"/>
  <c r="F129" i="6"/>
  <c r="A130" i="6"/>
  <c r="B130" i="6"/>
  <c r="C130" i="6"/>
  <c r="D130" i="6"/>
  <c r="E130" i="6"/>
  <c r="H130" i="6" s="1"/>
  <c r="F130" i="6"/>
  <c r="A131" i="6"/>
  <c r="B131" i="6"/>
  <c r="C131" i="6"/>
  <c r="D131" i="6"/>
  <c r="E131" i="6"/>
  <c r="F131" i="6"/>
  <c r="H131" i="6"/>
  <c r="A132" i="6"/>
  <c r="B132" i="6"/>
  <c r="C132" i="6"/>
  <c r="D132" i="6"/>
  <c r="E132" i="6"/>
  <c r="F132" i="6"/>
  <c r="H132" i="6"/>
  <c r="A133" i="6"/>
  <c r="B133" i="6"/>
  <c r="C133" i="6"/>
  <c r="D133" i="6"/>
  <c r="E133" i="6"/>
  <c r="H133" i="6" s="1"/>
  <c r="F133" i="6"/>
  <c r="A134" i="6"/>
  <c r="B134" i="6"/>
  <c r="C134" i="6"/>
  <c r="D134" i="6"/>
  <c r="E134" i="6"/>
  <c r="H134" i="6" s="1"/>
  <c r="F134" i="6"/>
  <c r="K114" i="3"/>
  <c r="O114" i="3"/>
  <c r="Q114" i="3"/>
  <c r="K115" i="3"/>
  <c r="O115" i="3"/>
  <c r="Q115" i="3"/>
  <c r="K116" i="3"/>
  <c r="O116" i="3"/>
  <c r="Q116" i="3"/>
  <c r="K117" i="3"/>
  <c r="O117" i="3"/>
  <c r="Q117" i="3"/>
  <c r="K118" i="3"/>
  <c r="O118" i="3"/>
  <c r="Q118" i="3"/>
  <c r="K119" i="3"/>
  <c r="O119" i="3"/>
  <c r="Q119" i="3"/>
  <c r="K120" i="3"/>
  <c r="O120" i="3"/>
  <c r="Q120" i="3"/>
  <c r="K121" i="3"/>
  <c r="B121" i="3" s="1"/>
  <c r="O121" i="3"/>
  <c r="Q121" i="3"/>
  <c r="K122" i="3"/>
  <c r="O122" i="3"/>
  <c r="Q122" i="3"/>
  <c r="K123" i="3"/>
  <c r="O123" i="3"/>
  <c r="Q123" i="3"/>
  <c r="K124" i="3"/>
  <c r="O124" i="3"/>
  <c r="Q124" i="3"/>
  <c r="K125" i="3"/>
  <c r="O125" i="3"/>
  <c r="Q125" i="3"/>
  <c r="K126" i="3"/>
  <c r="O126" i="3"/>
  <c r="Q126" i="3"/>
  <c r="K127" i="3"/>
  <c r="B127" i="3" s="1"/>
  <c r="O127" i="3"/>
  <c r="Q127" i="3"/>
  <c r="K128" i="3"/>
  <c r="O128" i="3"/>
  <c r="Q128" i="3"/>
  <c r="K129" i="3"/>
  <c r="O129" i="3"/>
  <c r="Q129" i="3"/>
  <c r="K130" i="3"/>
  <c r="O130" i="3"/>
  <c r="Q130" i="3"/>
  <c r="K131" i="3"/>
  <c r="O131" i="3"/>
  <c r="Q131" i="3"/>
  <c r="K132" i="3"/>
  <c r="B132" i="3" s="1"/>
  <c r="O132" i="3"/>
  <c r="Q132" i="3"/>
  <c r="K133" i="3"/>
  <c r="O133" i="3"/>
  <c r="Q133" i="3"/>
  <c r="K134" i="3"/>
  <c r="O134" i="3"/>
  <c r="Q134" i="3"/>
  <c r="K14" i="3" l="1"/>
  <c r="O14" i="3"/>
  <c r="Q14" i="3"/>
  <c r="K17" i="3"/>
  <c r="K15" i="3" l="1"/>
  <c r="K16" i="3"/>
  <c r="B16" i="3" s="1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B30" i="3" s="1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B46" i="3" s="1"/>
  <c r="K47" i="3"/>
  <c r="K48" i="3"/>
  <c r="K49" i="3"/>
  <c r="K50" i="3"/>
  <c r="K51" i="3"/>
  <c r="K52" i="3"/>
  <c r="B52" i="3" s="1"/>
  <c r="K53" i="3"/>
  <c r="K54" i="3"/>
  <c r="K55" i="3"/>
  <c r="K56" i="3"/>
  <c r="K57" i="3"/>
  <c r="K58" i="3"/>
  <c r="K59" i="3"/>
  <c r="B59" i="3" s="1"/>
  <c r="K60" i="3"/>
  <c r="K61" i="3"/>
  <c r="K62" i="3"/>
  <c r="K63" i="3"/>
  <c r="K64" i="3"/>
  <c r="K65" i="3"/>
  <c r="K66" i="3"/>
  <c r="K67" i="3"/>
  <c r="K68" i="3"/>
  <c r="B68" i="3" s="1"/>
  <c r="K69" i="3"/>
  <c r="K70" i="3"/>
  <c r="K71" i="3"/>
  <c r="K72" i="3"/>
  <c r="K73" i="3"/>
  <c r="K74" i="3"/>
  <c r="B74" i="3" s="1"/>
  <c r="K75" i="3"/>
  <c r="K76" i="3"/>
  <c r="K77" i="3"/>
  <c r="K78" i="3"/>
  <c r="K79" i="3"/>
  <c r="K80" i="3"/>
  <c r="K81" i="3"/>
  <c r="K82" i="3"/>
  <c r="K83" i="3"/>
  <c r="B83" i="3" s="1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B101" i="3" s="1"/>
  <c r="K102" i="3"/>
  <c r="K103" i="3"/>
  <c r="K104" i="3"/>
  <c r="K105" i="3"/>
  <c r="K106" i="3"/>
  <c r="K107" i="3"/>
  <c r="K108" i="3"/>
  <c r="K109" i="3"/>
  <c r="K110" i="3"/>
  <c r="K111" i="3"/>
  <c r="K112" i="3"/>
  <c r="K113" i="3"/>
  <c r="B113" i="3" s="1"/>
  <c r="K13" i="3"/>
  <c r="K12" i="3" l="1"/>
  <c r="B12" i="3" s="1"/>
  <c r="B13" i="3" l="1"/>
  <c r="B14" i="3" s="1"/>
  <c r="E12" i="6"/>
  <c r="H12" i="6" s="1"/>
  <c r="B15" i="3" l="1"/>
  <c r="B17" i="3"/>
  <c r="C5" i="6"/>
  <c r="C3" i="6"/>
  <c r="H2" i="6"/>
  <c r="F2" i="6"/>
  <c r="C2" i="6"/>
  <c r="K4" i="3"/>
  <c r="K2" i="3"/>
  <c r="C3" i="3"/>
  <c r="C4" i="3"/>
  <c r="C5" i="3"/>
  <c r="I2" i="3"/>
  <c r="C2" i="3"/>
  <c r="B18" i="3" l="1"/>
  <c r="B19" i="3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20" i="3" l="1"/>
  <c r="E13" i="6"/>
  <c r="H13" i="6" s="1"/>
  <c r="O13" i="3"/>
  <c r="B21" i="3" l="1"/>
  <c r="B22" i="3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3" i="3" l="1"/>
  <c r="B24" i="3"/>
  <c r="G13" i="2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5" i="3" l="1"/>
  <c r="B26" i="3" s="1"/>
  <c r="B27" i="3"/>
  <c r="B28" i="3" s="1"/>
  <c r="B29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31" i="3" l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7" i="3" s="1"/>
  <c r="B48" i="3" s="1"/>
  <c r="B49" i="3" s="1"/>
  <c r="B50" i="3" s="1"/>
  <c r="B51" i="3" s="1"/>
  <c r="B53" i="3" s="1"/>
  <c r="B54" i="3" s="1"/>
  <c r="B55" i="3" s="1"/>
  <c r="B56" i="3" s="1"/>
  <c r="B57" i="3" s="1"/>
  <c r="B58" i="3" s="1"/>
  <c r="B60" i="3" s="1"/>
  <c r="B61" i="3" s="1"/>
  <c r="B62" i="3" s="1"/>
  <c r="B63" i="3" s="1"/>
  <c r="B64" i="3" s="1"/>
  <c r="B65" i="3" s="1"/>
  <c r="B66" i="3" s="1"/>
  <c r="B67" i="3" s="1"/>
  <c r="B69" i="3" s="1"/>
  <c r="B70" i="3" s="1"/>
  <c r="B71" i="3" s="1"/>
  <c r="B72" i="3" s="1"/>
  <c r="B73" i="3" s="1"/>
  <c r="B75" i="3" s="1"/>
  <c r="B76" i="3" s="1"/>
  <c r="B77" i="3" s="1"/>
  <c r="B78" i="3" s="1"/>
  <c r="B79" i="3" s="1"/>
  <c r="B80" i="3" s="1"/>
  <c r="B81" i="3" s="1"/>
  <c r="B82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4" i="3" s="1"/>
  <c r="B115" i="3" s="1"/>
  <c r="B116" i="3" s="1"/>
  <c r="B117" i="3" s="1"/>
  <c r="B118" i="3" s="1"/>
  <c r="B119" i="3" s="1"/>
  <c r="B120" i="3" s="1"/>
  <c r="B122" i="3" s="1"/>
  <c r="B123" i="3" s="1"/>
  <c r="B124" i="3" s="1"/>
  <c r="B125" i="3" s="1"/>
  <c r="B126" i="3" s="1"/>
  <c r="B128" i="3" s="1"/>
  <c r="B129" i="3" s="1"/>
  <c r="B130" i="3" s="1"/>
  <c r="B131" i="3" s="1"/>
  <c r="B133" i="3" s="1"/>
  <c r="B134" i="3" s="1"/>
  <c r="B13" i="6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<sst xmlns="http://schemas.openxmlformats.org/spreadsheetml/2006/main" count="15675" uniqueCount="4331">
  <si>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</si>
  <si>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</si>
  <si>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</si>
  <si>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</si>
  <si>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</si>
  <si>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</si>
  <si>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</si>
  <si>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</si>
  <si>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</si>
  <si>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</si>
  <si>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</si>
  <si>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</si>
  <si>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</si>
  <si>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</si>
  <si>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</si>
  <si>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</si>
  <si>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</si>
  <si>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</si>
  <si>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</si>
  <si>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</si>
  <si>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</si>
  <si>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</si>
  <si>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</si>
  <si>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</si>
  <si>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</si>
  <si>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</si>
  <si>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</si>
  <si>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</si>
  <si>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</si>
  <si>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</si>
  <si>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</si>
  <si>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</si>
  <si>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</si>
  <si>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</si>
  <si>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</si>
  <si>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</si>
  <si>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</si>
  <si>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</si>
  <si>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</si>
  <si>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</si>
  <si>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</si>
  <si>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</si>
  <si>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</si>
  <si>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</si>
  <si>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</si>
  <si>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</si>
  <si>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</si>
  <si>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</si>
  <si>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</si>
  <si>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</si>
  <si>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</si>
  <si>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</si>
  <si>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</si>
  <si>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</si>
  <si>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</si>
  <si>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</si>
  <si>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</si>
  <si>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</si>
  <si>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</si>
  <si>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</si>
  <si>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</si>
  <si>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</si>
  <si>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</si>
  <si>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</si>
  <si>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</si>
  <si>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</si>
  <si>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</si>
  <si>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</si>
  <si>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</si>
  <si>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</si>
  <si>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</si>
  <si>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</si>
  <si>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</si>
  <si>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</si>
  <si>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</si>
  <si>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</si>
  <si>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</si>
  <si>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</si>
  <si>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</si>
  <si>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</si>
  <si>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</si>
  <si>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</si>
  <si>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</si>
  <si>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</si>
  <si>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</si>
  <si>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</si>
  <si>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</si>
  <si>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</si>
  <si>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</si>
  <si>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</si>
  <si>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</si>
  <si>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</si>
  <si>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</si>
  <si>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</si>
  <si>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</si>
  <si>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</si>
  <si>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</si>
  <si>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</si>
  <si>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</si>
  <si>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</si>
  <si>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</si>
  <si>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</si>
  <si>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</si>
  <si>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</si>
  <si>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</si>
  <si>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</si>
  <si>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</si>
  <si>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</si>
  <si>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</si>
  <si>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</si>
  <si>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</si>
  <si>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</si>
  <si>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</si>
  <si>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</si>
  <si>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</si>
  <si>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</si>
  <si>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</si>
  <si>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</si>
  <si>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</si>
  <si>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</si>
  <si>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</si>
  <si>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</si>
  <si>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</si>
  <si>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</si>
  <si>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</si>
  <si>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</si>
  <si>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</si>
  <si>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</si>
  <si>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</si>
  <si>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</si>
  <si>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</si>
  <si>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</si>
  <si>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</si>
  <si>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</si>
  <si>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</si>
  <si>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</si>
  <si>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</si>
  <si>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</si>
  <si>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</si>
  <si>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</si>
  <si>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</si>
  <si>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</si>
  <si>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</si>
  <si>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</si>
  <si>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</si>
  <si>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</si>
  <si>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</si>
  <si>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</si>
  <si>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</si>
  <si>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</si>
  <si>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</si>
  <si>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</si>
  <si>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</si>
  <si>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</si>
  <si>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</si>
  <si>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</si>
  <si>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</si>
  <si>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</si>
  <si>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</si>
  <si>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</si>
  <si>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</si>
  <si>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</si>
  <si>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</si>
  <si>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</si>
  <si>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</si>
  <si>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</si>
  <si>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</si>
  <si>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</si>
  <si>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</si>
  <si>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</si>
  <si>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</si>
  <si>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</si>
  <si>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</si>
  <si>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</si>
  <si>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</si>
  <si>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</si>
  <si>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</si>
  <si>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</si>
  <si>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</si>
  <si>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</si>
  <si>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</si>
  <si>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</si>
  <si>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</si>
  <si>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</si>
  <si>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</si>
  <si>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</si>
  <si>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</si>
  <si>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</si>
  <si>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</si>
  <si>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</si>
  <si>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</si>
  <si>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</si>
  <si>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</si>
  <si>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</si>
  <si>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</si>
  <si>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</si>
  <si>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</si>
  <si>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</si>
  <si>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</si>
  <si>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</si>
  <si>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</si>
  <si>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</si>
  <si>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</si>
  <si>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</si>
  <si>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</si>
  <si>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</si>
  <si>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</si>
  <si>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</si>
  <si>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</si>
  <si>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</si>
  <si>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</si>
  <si>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</si>
  <si>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</si>
  <si>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</si>
  <si>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</si>
  <si>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</si>
  <si>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</si>
  <si>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</si>
  <si>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</si>
  <si>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</si>
  <si>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</si>
  <si>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</si>
  <si>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</si>
  <si>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</si>
  <si>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</si>
  <si>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</si>
  <si>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</si>
  <si>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</si>
  <si>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</si>
  <si>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</si>
  <si>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</si>
  <si>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</si>
  <si>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</si>
  <si>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</si>
  <si>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</si>
  <si>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</si>
  <si>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</si>
  <si>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</si>
  <si>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</si>
  <si>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</si>
  <si>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</si>
  <si>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</si>
  <si>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</si>
  <si>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</si>
  <si>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</si>
  <si>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</si>
  <si>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</si>
  <si>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</si>
  <si>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</si>
  <si>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</si>
  <si>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</si>
  <si>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</si>
  <si>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</si>
  <si>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</si>
  <si>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</si>
  <si>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</si>
  <si>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</si>
  <si>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</si>
  <si>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</si>
  <si>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</si>
  <si>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</si>
  <si>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</si>
  <si>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</si>
  <si>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</si>
  <si>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</si>
  <si>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</si>
  <si>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</si>
  <si>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</si>
  <si>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</si>
  <si>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</si>
  <si>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</si>
  <si>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</si>
  <si>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</si>
  <si>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</si>
  <si>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</si>
  <si>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</si>
  <si>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</si>
  <si>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</si>
  <si>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</si>
  <si>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</si>
  <si>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</si>
  <si>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</si>
  <si>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</si>
  <si>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</si>
  <si>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</si>
  <si>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</si>
  <si>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</si>
  <si>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</si>
  <si>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</si>
  <si>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</si>
  <si>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</si>
  <si>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</si>
  <si>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</si>
  <si>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</si>
  <si>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</si>
  <si>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</si>
  <si>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</si>
  <si>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</si>
  <si>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</si>
  <si>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</si>
  <si>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</si>
  <si>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</si>
  <si>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</si>
  <si>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</si>
  <si>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</si>
  <si>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</si>
  <si>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</si>
  <si>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</si>
  <si>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</si>
  <si>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</si>
  <si>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</si>
  <si>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</si>
  <si>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</si>
  <si>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</si>
  <si>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</si>
  <si>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</si>
  <si>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</si>
  <si>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</si>
  <si>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</si>
  <si>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</si>
  <si>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</si>
  <si>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</si>
  <si>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</si>
  <si>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</si>
  <si>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</si>
  <si>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</si>
  <si>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</si>
  <si>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</si>
  <si>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</si>
  <si>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</si>
  <si>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</si>
  <si>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</si>
  <si>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</si>
  <si>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</si>
  <si>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</si>
  <si>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</si>
  <si>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</si>
  <si>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</si>
  <si>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</si>
  <si>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</si>
  <si>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</si>
  <si>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</si>
  <si>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</si>
  <si>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</si>
  <si>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</si>
  <si>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</si>
  <si>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</si>
  <si>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</si>
  <si>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</si>
  <si>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</si>
  <si>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</si>
  <si>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</si>
  <si>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</si>
  <si>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</si>
  <si>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</si>
  <si>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</si>
  <si>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</si>
  <si>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</si>
  <si>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</si>
  <si>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</si>
  <si>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</si>
  <si>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</si>
  <si>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</si>
  <si>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</si>
  <si>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</si>
  <si>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</si>
  <si>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</si>
  <si>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</si>
  <si>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</si>
  <si>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</si>
  <si>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</si>
  <si>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</si>
  <si>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</si>
  <si>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</si>
  <si>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</si>
  <si>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</si>
  <si>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</si>
  <si>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</si>
  <si>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</si>
  <si>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</si>
  <si>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</si>
  <si>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</si>
  <si>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</si>
  <si>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</si>
  <si>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</si>
  <si>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</si>
  <si>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</si>
  <si>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</si>
  <si>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</si>
  <si>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</si>
  <si>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</si>
  <si>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</si>
  <si>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</si>
  <si>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</si>
  <si>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</si>
  <si>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</si>
  <si>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</si>
  <si>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</si>
  <si>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</si>
  <si>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</si>
  <si>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</si>
  <si>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</si>
  <si>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</si>
  <si>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</si>
  <si>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</si>
  <si>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</si>
  <si>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</si>
  <si>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</si>
  <si>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</si>
  <si>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</si>
  <si>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</si>
  <si>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</si>
  <si>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</si>
  <si>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</si>
  <si>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</si>
  <si>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</si>
  <si>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</si>
  <si>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</si>
  <si>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</si>
  <si>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</si>
  <si>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</si>
  <si>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</si>
  <si>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</si>
  <si>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</si>
  <si>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</si>
  <si>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</si>
  <si>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</si>
  <si>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</si>
  <si>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</si>
  <si>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</si>
  <si>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</si>
  <si>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</si>
  <si>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</si>
  <si>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</si>
  <si>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</si>
  <si>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</si>
  <si>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</si>
  <si>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</si>
  <si>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</si>
  <si>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</si>
  <si>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</si>
  <si>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</si>
  <si>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</si>
  <si>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</si>
  <si>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</si>
  <si>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</si>
  <si>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</si>
  <si>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</si>
  <si>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</si>
  <si>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</si>
  <si>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</si>
  <si>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</si>
  <si>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</si>
  <si>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</si>
  <si>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</si>
  <si>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</si>
  <si>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</si>
  <si>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</si>
  <si>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</si>
  <si>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</si>
  <si>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</si>
  <si>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</si>
  <si>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</si>
  <si>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</si>
  <si>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</si>
  <si>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</si>
  <si>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</si>
  <si>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</si>
  <si>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</si>
  <si>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</si>
  <si>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</si>
  <si>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</si>
  <si>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</si>
  <si>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</si>
  <si>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</si>
  <si>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</si>
  <si>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</si>
  <si>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</si>
  <si>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</si>
  <si>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</si>
  <si>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</si>
  <si>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</si>
  <si>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</si>
  <si>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</si>
  <si>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</si>
  <si>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</si>
  <si>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</si>
  <si>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</si>
  <si>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</si>
  <si>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</si>
  <si>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</si>
  <si>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</si>
  <si>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</si>
  <si>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</si>
  <si>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</si>
  <si>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</si>
  <si>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</si>
  <si>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</si>
  <si>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</si>
  <si>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</si>
  <si>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</si>
  <si>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</si>
  <si>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</si>
  <si>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</si>
  <si>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</si>
  <si>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</si>
  <si>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</si>
  <si>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</si>
  <si>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</si>
  <si>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</si>
  <si>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</si>
  <si>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</si>
  <si>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</si>
  <si>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</si>
  <si>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</si>
  <si>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</si>
  <si>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</si>
  <si>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</si>
  <si>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</si>
  <si>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</si>
  <si>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</si>
  <si>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</si>
  <si>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</si>
  <si>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</si>
  <si>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</si>
  <si>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</si>
  <si>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</si>
  <si>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</si>
  <si>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</si>
  <si>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</si>
  <si>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</si>
  <si>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</si>
  <si>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</si>
  <si>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</si>
  <si>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</si>
  <si>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</si>
  <si>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</si>
  <si>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</si>
  <si>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</si>
  <si>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</si>
  <si>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</si>
  <si>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</si>
  <si>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</si>
  <si>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</si>
  <si>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</si>
  <si>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</si>
  <si>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</si>
  <si>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</si>
  <si>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</si>
  <si>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</si>
  <si>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</si>
  <si>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</si>
  <si>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</si>
  <si>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</si>
  <si>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</si>
  <si>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</si>
  <si>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</si>
  <si>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</si>
  <si>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</si>
  <si>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</si>
  <si>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</si>
  <si>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</si>
  <si>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</si>
  <si>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</si>
  <si>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</si>
  <si>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</si>
  <si>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</si>
  <si>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</si>
  <si>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</si>
  <si>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</si>
  <si>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</si>
  <si>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</si>
  <si>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</si>
  <si>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</si>
  <si>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</si>
  <si>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</si>
  <si>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</si>
  <si>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</si>
  <si>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</si>
  <si>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</si>
  <si>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</si>
  <si>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</si>
  <si>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</si>
  <si>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</si>
  <si>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</si>
  <si>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</si>
  <si>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</si>
  <si>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</si>
  <si>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</si>
  <si>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</si>
  <si>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</si>
  <si>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</si>
  <si>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</si>
  <si>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</si>
  <si>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</si>
  <si>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</si>
  <si>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</si>
  <si>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</si>
  <si>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</si>
  <si>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</si>
  <si>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</si>
  <si>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</si>
  <si>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</si>
  <si>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</si>
  <si>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</si>
  <si>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</si>
  <si>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</si>
  <si>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</si>
  <si>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</si>
  <si>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</si>
  <si>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</si>
  <si>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</si>
  <si>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</si>
  <si>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</si>
  <si>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</si>
  <si>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</si>
  <si>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</si>
  <si>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</si>
  <si>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</si>
  <si>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</si>
  <si>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</si>
  <si>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</si>
  <si>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</si>
  <si>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</si>
  <si>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</si>
  <si>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</si>
  <si>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</si>
  <si>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</si>
  <si>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</si>
  <si>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</si>
  <si>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</si>
  <si>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</si>
  <si>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</si>
  <si>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</si>
  <si>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</si>
  <si>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</si>
  <si>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</si>
  <si>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</si>
  <si>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</si>
  <si>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</si>
  <si>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</si>
  <si>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</si>
  <si>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</si>
  <si>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</si>
  <si>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</si>
  <si>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</si>
  <si>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</si>
  <si>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</si>
  <si>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</si>
  <si>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</si>
  <si>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</si>
  <si>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</si>
  <si>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</si>
  <si>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</si>
  <si>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</si>
  <si>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</si>
  <si>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</si>
  <si>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</si>
  <si>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</si>
  <si>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</si>
  <si>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</si>
  <si>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</si>
  <si>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</si>
  <si>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</si>
  <si>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</si>
  <si>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</si>
  <si>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</si>
  <si>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</si>
  <si>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</si>
  <si>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</si>
  <si>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</si>
  <si>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</si>
  <si>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</si>
  <si>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</si>
  <si>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</si>
  <si>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</si>
  <si>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</si>
  <si>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</si>
  <si>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</si>
  <si>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</si>
  <si>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</si>
  <si>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</si>
  <si>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</si>
  <si>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</si>
  <si>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</si>
  <si>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</si>
  <si>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</si>
  <si>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</si>
  <si>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</si>
  <si>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</si>
  <si>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</si>
  <si>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</si>
  <si>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</si>
  <si>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</si>
  <si>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</si>
  <si>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</si>
  <si>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</si>
  <si>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</si>
  <si>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</si>
  <si>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</si>
  <si>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</si>
  <si>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</si>
  <si>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</si>
  <si>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</si>
  <si>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</si>
  <si>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</si>
  <si>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</si>
  <si>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</si>
  <si>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</si>
  <si>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</si>
  <si>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</si>
  <si>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</si>
  <si>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</si>
  <si>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</si>
  <si>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</si>
  <si>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</si>
  <si>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</si>
  <si>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</si>
  <si>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</si>
  <si>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</si>
  <si>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</si>
  <si>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</si>
  <si>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</si>
  <si>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</si>
  <si>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</si>
  <si>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</si>
  <si>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</si>
  <si>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</si>
  <si>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</si>
  <si>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</si>
  <si>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</si>
  <si>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</si>
  <si>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</si>
  <si>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</si>
  <si>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</si>
  <si>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</si>
  <si>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</si>
  <si>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</si>
  <si>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</si>
  <si>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</si>
  <si>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</si>
  <si>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</si>
  <si>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</si>
  <si>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</si>
  <si>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</si>
  <si>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</si>
  <si>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</si>
  <si>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</si>
  <si>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</si>
  <si>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</si>
  <si>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</si>
  <si>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</si>
  <si>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</si>
  <si>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</si>
  <si>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</si>
  <si>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</si>
  <si>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</si>
  <si>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</si>
  <si>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</si>
  <si>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</si>
  <si>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</si>
  <si>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</si>
  <si>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</si>
  <si>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</si>
  <si>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</si>
  <si>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</si>
  <si>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</si>
  <si>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</si>
  <si>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</si>
  <si>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</si>
  <si>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</si>
  <si>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</si>
  <si>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</si>
  <si>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</si>
  <si>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</si>
  <si>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</si>
  <si>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</si>
  <si>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</si>
  <si>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</si>
  <si>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</si>
  <si>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</si>
  <si>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</si>
  <si>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</si>
  <si>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</si>
  <si>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</si>
  <si>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</si>
  <si>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</si>
  <si>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</si>
  <si>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</si>
  <si>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</si>
  <si>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</si>
  <si>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</si>
  <si>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</si>
  <si>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</si>
  <si>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</si>
  <si>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</si>
  <si>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</si>
  <si>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</si>
  <si>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</si>
  <si>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</si>
  <si>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</si>
  <si>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</si>
  <si>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</si>
  <si>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</si>
  <si>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</si>
  <si>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</si>
  <si>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</si>
  <si>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</si>
  <si>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</si>
  <si>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</si>
  <si>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</si>
  <si>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</si>
  <si>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</si>
  <si>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</si>
  <si>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</si>
  <si>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</si>
  <si>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</si>
  <si>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</si>
  <si>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</si>
  <si>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</si>
  <si>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</si>
  <si>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</si>
  <si>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</si>
  <si>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</si>
  <si>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</si>
  <si>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</si>
  <si>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</si>
  <si>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</si>
  <si>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</si>
  <si>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</si>
  <si>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</si>
  <si>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</si>
  <si>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</si>
  <si>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</si>
  <si>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</si>
  <si>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</si>
  <si>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</si>
  <si>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</si>
  <si>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</si>
  <si>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</si>
  <si>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</si>
  <si>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</si>
  <si>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</si>
  <si>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</si>
  <si>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</si>
  <si>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</si>
  <si>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</si>
  <si>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</si>
  <si>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</si>
  <si>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</si>
  <si>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</si>
  <si>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</si>
  <si>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</si>
  <si>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</si>
  <si>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</si>
  <si>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</si>
  <si>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</si>
  <si>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</si>
  <si>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</si>
  <si>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</si>
  <si>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</si>
  <si>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</si>
  <si>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</si>
  <si>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</si>
  <si>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</si>
  <si>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</si>
  <si>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</si>
  <si>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</si>
  <si>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</si>
  <si>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</si>
  <si>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</si>
  <si>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</si>
  <si>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</si>
  <si>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</si>
  <si>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</si>
  <si>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</si>
  <si>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</si>
  <si>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</si>
  <si>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</si>
  <si>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</si>
  <si>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</si>
  <si>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</si>
  <si>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</si>
  <si>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</si>
  <si>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</si>
  <si>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</si>
  <si>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</si>
  <si>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</si>
  <si>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</si>
  <si>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</si>
  <si>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</si>
  <si>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</si>
  <si>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</si>
  <si>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</si>
  <si>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</si>
  <si>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</si>
  <si>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</si>
  <si>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</si>
  <si>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</si>
  <si>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</si>
  <si>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</si>
  <si>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</si>
  <si>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</si>
  <si>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</si>
  <si>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</si>
  <si>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</si>
  <si>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</si>
  <si>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</si>
  <si>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</si>
  <si>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</si>
  <si>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</si>
  <si>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</si>
  <si>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</si>
  <si>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</si>
  <si>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</si>
  <si>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</si>
  <si>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</si>
  <si>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</si>
  <si>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</si>
  <si>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</si>
  <si>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</si>
  <si>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</si>
  <si>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</si>
  <si>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</si>
  <si>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</si>
  <si>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</si>
  <si>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</si>
  <si>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</si>
  <si>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</si>
  <si>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</si>
  <si>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</si>
  <si>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</si>
  <si>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</si>
  <si>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</si>
  <si>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</si>
  <si>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</si>
  <si>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</si>
  <si>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</si>
  <si>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</si>
  <si>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</si>
  <si>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</si>
  <si>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</si>
  <si>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</si>
  <si>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</si>
  <si>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</si>
  <si>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</si>
  <si>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</si>
  <si>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</si>
  <si>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</si>
  <si>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</si>
  <si>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</si>
  <si>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</si>
  <si>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</si>
  <si>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</si>
  <si>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</si>
  <si>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</si>
  <si>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</si>
  <si>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</si>
  <si>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</si>
  <si>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</si>
  <si>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</si>
  <si>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</si>
  <si>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</si>
  <si>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</si>
  <si>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</si>
  <si>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</si>
  <si>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</si>
  <si>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</si>
  <si>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</si>
  <si>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</si>
  <si>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</si>
  <si>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</si>
  <si>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</si>
  <si>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</si>
  <si>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</si>
  <si>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</si>
  <si>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</si>
  <si>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</si>
  <si>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</si>
  <si>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</si>
  <si>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</si>
  <si>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</si>
  <si>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</si>
  <si>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</si>
  <si>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</si>
  <si>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</si>
  <si>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</si>
  <si>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</si>
  <si>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</si>
  <si>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</si>
  <si>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</si>
  <si>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</si>
  <si>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</si>
  <si>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</si>
  <si>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</si>
  <si>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</si>
  <si>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</si>
  <si>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</si>
  <si>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</si>
  <si>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</si>
  <si>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</si>
  <si>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</si>
  <si>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</si>
  <si>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</si>
  <si>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</si>
  <si>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</si>
  <si>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</si>
  <si>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</si>
  <si>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</si>
  <si>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</si>
  <si>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</si>
  <si>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</si>
  <si>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</si>
  <si>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</si>
  <si>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</si>
  <si>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</si>
  <si>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</si>
  <si>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</si>
  <si>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</si>
  <si>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</si>
  <si>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</si>
  <si>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</si>
  <si>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</si>
  <si>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</si>
  <si>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</si>
  <si>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</si>
  <si>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</si>
  <si>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</si>
  <si>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</si>
  <si>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</si>
  <si>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</si>
  <si>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</si>
  <si>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</si>
  <si>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</si>
  <si>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</si>
  <si>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</si>
  <si>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</si>
  <si>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</si>
  <si>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</si>
  <si>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</si>
  <si>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</si>
  <si>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</si>
  <si>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</si>
  <si>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</si>
  <si>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</si>
  <si>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</si>
  <si>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</si>
  <si>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</si>
  <si>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</si>
  <si>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</si>
  <si>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</si>
  <si>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</si>
  <si>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</si>
  <si>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</si>
  <si>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</si>
  <si>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</si>
  <si>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</si>
  <si>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</si>
  <si>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</si>
  <si>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</si>
  <si>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</si>
  <si>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</si>
  <si>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</si>
  <si>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</si>
  <si>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</si>
  <si>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</si>
  <si>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</si>
  <si>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</si>
  <si>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</si>
  <si>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</si>
  <si>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</si>
  <si>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</si>
  <si>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</si>
  <si>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</si>
  <si>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</si>
  <si>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</si>
  <si>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</si>
  <si>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</si>
  <si>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</si>
  <si>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</si>
  <si>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</si>
  <si>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</si>
  <si>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</si>
  <si>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</si>
  <si>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</si>
  <si>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</si>
  <si>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</si>
  <si>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</si>
  <si>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</si>
  <si>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</si>
  <si>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</si>
  <si>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</si>
  <si>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</si>
  <si>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</si>
  <si>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</si>
  <si>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</si>
  <si>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</si>
  <si>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</si>
  <si>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</si>
  <si>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</si>
  <si>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</si>
  <si>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</si>
  <si>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</si>
  <si>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</si>
  <si>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</si>
  <si>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</si>
  <si>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</si>
  <si>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</si>
  <si>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</si>
  <si>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</si>
  <si>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</si>
  <si>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</si>
  <si>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</si>
  <si>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</si>
  <si>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</si>
  <si>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</si>
  <si>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</si>
  <si>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</si>
  <si>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</si>
  <si>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</si>
  <si>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</si>
  <si>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</si>
  <si>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</si>
  <si>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</si>
  <si>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</si>
  <si>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</si>
  <si>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</si>
  <si>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</si>
  <si>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</si>
  <si>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</si>
  <si>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</si>
  <si>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</si>
  <si>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</si>
  <si>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</si>
  <si>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</si>
  <si>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</si>
  <si>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</si>
  <si>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</si>
  <si>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</si>
  <si>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</si>
  <si>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</si>
  <si>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</si>
  <si>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</si>
  <si>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</si>
  <si>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</si>
  <si>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</si>
  <si>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</si>
  <si>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</si>
  <si>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</si>
  <si>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</si>
  <si>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</si>
  <si>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</si>
  <si>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</si>
  <si>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</si>
  <si>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</si>
  <si>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</si>
  <si>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</si>
  <si>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</si>
  <si>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</si>
  <si>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</si>
  <si>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</si>
  <si>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</si>
  <si>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</si>
  <si>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</si>
  <si>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</si>
  <si>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</si>
  <si>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</si>
  <si>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</si>
  <si>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</si>
  <si>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</si>
  <si>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</si>
  <si>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</si>
  <si>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</si>
  <si>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</si>
  <si>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</si>
  <si>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</si>
  <si>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</si>
  <si>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</si>
  <si>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</si>
  <si>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</si>
  <si>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</si>
  <si>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</si>
  <si>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</si>
  <si>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</si>
  <si>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</si>
  <si>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</si>
  <si>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</si>
  <si>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</si>
  <si>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</si>
  <si>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</si>
  <si>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</si>
  <si>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</si>
  <si>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</si>
  <si>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</si>
  <si>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</si>
  <si>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</si>
  <si>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</si>
  <si>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</si>
  <si>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</si>
  <si>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</si>
  <si>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</si>
  <si>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</si>
  <si>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</si>
  <si>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</si>
  <si>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</si>
  <si>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</si>
  <si>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</si>
  <si>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</si>
  <si>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</si>
  <si>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</si>
  <si>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</si>
  <si>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</si>
  <si>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</si>
  <si>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</si>
  <si>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</si>
  <si>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</si>
  <si>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</si>
  <si>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</si>
  <si>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</si>
  <si>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</si>
  <si>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</si>
  <si>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</si>
  <si>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</si>
  <si>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</si>
  <si>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</si>
  <si>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</si>
  <si>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</si>
  <si>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</si>
  <si>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</si>
  <si>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</si>
  <si>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</si>
  <si>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</si>
  <si>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</si>
  <si>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</si>
  <si>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</si>
  <si>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</si>
  <si>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</si>
  <si>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</si>
  <si>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</si>
  <si>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</si>
  <si>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</si>
  <si>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</si>
  <si>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</si>
  <si>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</si>
  <si>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</si>
  <si>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</si>
  <si>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</si>
  <si>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</si>
  <si>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</si>
  <si>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</si>
  <si>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</si>
  <si>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</si>
  <si>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</si>
  <si>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</si>
  <si>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</si>
  <si>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</si>
  <si>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</si>
  <si>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</si>
  <si>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</si>
  <si>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</si>
  <si>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</si>
  <si>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</si>
  <si>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</si>
  <si>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</si>
  <si>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</si>
  <si>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</si>
  <si>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</si>
  <si>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</si>
  <si>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</si>
  <si>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</si>
  <si>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</si>
  <si>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</si>
  <si>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</si>
  <si>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</si>
  <si>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</si>
  <si>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</si>
  <si>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</si>
  <si>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</si>
  <si>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</si>
  <si>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</si>
  <si>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</si>
  <si>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</si>
  <si>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</si>
  <si>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</si>
  <si>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</si>
  <si>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</si>
  <si>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</si>
  <si>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</si>
  <si>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</si>
  <si>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</si>
  <si>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</si>
  <si>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</si>
  <si>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</si>
  <si>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</si>
  <si>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</si>
  <si>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</si>
  <si>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</si>
  <si>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</si>
  <si>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</si>
  <si>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</si>
  <si>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</si>
  <si>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</si>
  <si>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</si>
  <si>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</si>
  <si>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</si>
  <si>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</si>
  <si>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</si>
  <si>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</si>
  <si>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</si>
  <si>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</si>
  <si>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</si>
  <si>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</si>
  <si>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</si>
  <si>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</si>
  <si>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</si>
  <si>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</si>
  <si>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</si>
  <si>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</si>
  <si>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</si>
  <si>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</si>
  <si>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</si>
  <si>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</si>
  <si>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</si>
  <si>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</si>
  <si>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</si>
  <si>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</si>
  <si>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</si>
  <si>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</si>
  <si>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</si>
  <si>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</si>
  <si>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</si>
  <si>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</si>
  <si>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</si>
  <si>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</si>
  <si>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</si>
  <si>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</si>
  <si>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</si>
  <si>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</si>
  <si>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</si>
  <si>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</si>
  <si>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</si>
  <si>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</si>
  <si>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</si>
  <si>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</si>
  <si>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</si>
  <si>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</si>
  <si>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</si>
  <si>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</si>
  <si>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</si>
  <si>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</si>
  <si>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</si>
  <si>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</si>
  <si>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</si>
  <si>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</si>
  <si>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</si>
  <si>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</si>
  <si>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</si>
  <si>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</si>
  <si>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</si>
  <si>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</si>
  <si>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</si>
  <si>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</si>
  <si>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</si>
  <si>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</si>
  <si>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</si>
  <si>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</si>
  <si>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</si>
  <si>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</si>
  <si>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</si>
  <si>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</si>
  <si>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</si>
  <si>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</si>
  <si>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</si>
  <si>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</si>
  <si>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</si>
  <si>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</si>
  <si>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</si>
  <si>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</si>
  <si>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</si>
  <si>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</si>
  <si>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</si>
  <si>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</si>
  <si>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</si>
  <si>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</si>
  <si>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</si>
  <si>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</si>
  <si>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</si>
  <si>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</si>
  <si>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</si>
  <si>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</si>
  <si>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</si>
  <si>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</si>
  <si>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</si>
  <si>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</si>
  <si>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</si>
  <si>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</si>
  <si>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</si>
  <si>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</si>
  <si>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</si>
  <si>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</si>
  <si>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</si>
  <si>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</si>
  <si>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</si>
  <si>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</si>
  <si>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</si>
  <si>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</si>
  <si>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</si>
  <si>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</si>
  <si>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</si>
  <si>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</si>
  <si>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</si>
  <si>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</si>
  <si>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</si>
  <si>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</si>
  <si>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</si>
  <si>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</si>
  <si>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</si>
  <si>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</si>
  <si>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</si>
  <si>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</si>
  <si>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</si>
  <si>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</si>
  <si>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</si>
  <si>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</si>
  <si>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</si>
  <si>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</si>
  <si>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</si>
  <si>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</si>
  <si>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</si>
  <si>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</si>
  <si>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</si>
  <si>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</si>
  <si>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</si>
  <si>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</si>
  <si>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</si>
  <si>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</si>
  <si>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</si>
  <si>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</si>
  <si>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</si>
  <si>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</si>
  <si>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</si>
  <si>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</si>
  <si>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</si>
  <si>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</si>
  <si>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</si>
  <si>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</si>
  <si>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</si>
  <si>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</si>
  <si>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</si>
  <si>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</si>
  <si>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</si>
  <si>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</si>
  <si>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</si>
  <si>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</si>
  <si>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</si>
  <si>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</si>
  <si>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</si>
  <si>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</si>
  <si>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</si>
  <si>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</si>
  <si>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</si>
  <si>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</si>
  <si>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</si>
  <si>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</si>
  <si>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</si>
  <si>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</si>
  <si>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</si>
  <si>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</si>
  <si>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</si>
  <si>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</si>
  <si>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</si>
  <si>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</si>
  <si>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</si>
  <si>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</si>
  <si>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</si>
  <si>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</si>
  <si>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</si>
  <si>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</si>
  <si>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</si>
  <si>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</si>
  <si>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</si>
  <si>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</si>
  <si>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</si>
  <si>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</si>
  <si>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</si>
  <si>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</si>
  <si>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</si>
  <si>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</si>
  <si>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</si>
  <si>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</si>
  <si>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</si>
  <si>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</si>
  <si>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</si>
  <si>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</si>
  <si>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</si>
  <si>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</si>
  <si>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</si>
  <si>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</si>
  <si>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</si>
  <si>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</si>
  <si>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</si>
  <si>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</si>
  <si>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</si>
  <si>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</si>
  <si>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</si>
  <si>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</si>
  <si>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</si>
  <si>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</si>
  <si>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</si>
  <si>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</si>
  <si>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</si>
  <si>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</si>
  <si>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</si>
  <si>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</si>
  <si>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</si>
  <si>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</si>
  <si>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</si>
  <si>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</si>
  <si>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</si>
  <si>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</si>
  <si>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</si>
  <si>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</si>
  <si>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</si>
  <si>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</si>
  <si>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</si>
  <si>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</si>
  <si>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</si>
  <si>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</si>
  <si>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</si>
  <si>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</si>
  <si>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</si>
  <si>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</si>
  <si>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</si>
  <si>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</si>
  <si>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</si>
  <si>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</si>
  <si>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</si>
  <si>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</si>
  <si>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</si>
  <si>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</si>
  <si>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</si>
  <si>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</si>
  <si>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</si>
  <si>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</si>
  <si>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</si>
  <si>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</si>
  <si>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</si>
  <si>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</si>
  <si>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</si>
  <si>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</si>
  <si>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</si>
  <si>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</si>
  <si>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</si>
  <si>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</si>
  <si>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</si>
  <si>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</si>
  <si>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</si>
  <si>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</si>
  <si>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</si>
  <si>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</si>
  <si>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</si>
  <si>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</si>
  <si>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</si>
  <si>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</si>
  <si>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</si>
  <si>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</si>
  <si>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</si>
  <si>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</si>
  <si>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</si>
  <si>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</si>
  <si>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</si>
  <si>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</si>
  <si>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</si>
  <si>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</si>
  <si>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</si>
  <si>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</si>
  <si>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</si>
  <si>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</si>
  <si>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</si>
  <si>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</si>
  <si>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</si>
  <si>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</si>
  <si>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</si>
  <si>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</si>
  <si>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</si>
  <si>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</si>
  <si>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</si>
  <si>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</si>
  <si>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</si>
  <si>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</si>
  <si>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</si>
  <si>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</si>
  <si>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</si>
  <si>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</si>
  <si>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</si>
  <si>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</si>
  <si>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</si>
  <si>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</si>
  <si>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</si>
  <si>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</si>
  <si>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</si>
  <si>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</si>
  <si>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</si>
  <si>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</si>
  <si>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</si>
  <si>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</si>
  <si>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</si>
  <si>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</si>
  <si>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</si>
  <si>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</si>
  <si>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</si>
  <si>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</si>
  <si>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</si>
  <si>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</si>
  <si>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</si>
  <si>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</si>
  <si>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</si>
  <si>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</si>
  <si>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</si>
  <si>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</si>
  <si>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</si>
  <si>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</si>
  <si>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</si>
  <si>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</si>
  <si>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</si>
  <si>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</si>
  <si>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</si>
  <si>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</si>
  <si>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</si>
  <si>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</si>
  <si>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</si>
  <si>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</si>
  <si>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</si>
  <si>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</si>
  <si>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</si>
  <si>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</si>
  <si>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</si>
  <si>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</si>
  <si>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</si>
  <si>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</si>
  <si>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</si>
  <si>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</si>
  <si>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</si>
  <si>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</si>
  <si>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</si>
  <si>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</si>
  <si>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</si>
  <si>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</si>
  <si>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</si>
  <si>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</si>
  <si>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</si>
  <si>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</si>
  <si>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</si>
  <si>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</si>
  <si>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</si>
  <si>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</si>
  <si>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</si>
  <si>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</si>
  <si>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</si>
  <si>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</si>
  <si>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</si>
  <si>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</si>
  <si>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</si>
  <si>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</si>
  <si>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</si>
  <si>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</si>
  <si>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</si>
  <si>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</si>
  <si>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</si>
  <si>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</si>
  <si>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</si>
  <si>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</si>
  <si>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</si>
  <si>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</si>
  <si>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</si>
  <si>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</si>
  <si>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</si>
  <si>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</si>
  <si>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</si>
  <si>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</si>
  <si>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</si>
  <si>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</si>
  <si>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</si>
  <si>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</si>
  <si>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</si>
  <si>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</si>
  <si>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</si>
  <si>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</si>
  <si>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</si>
  <si>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</si>
  <si>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</si>
  <si>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</si>
  <si>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</si>
  <si>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</si>
  <si>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</si>
  <si>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</si>
  <si>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</si>
  <si>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</si>
  <si>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</si>
  <si>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</si>
  <si>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</si>
  <si>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</si>
  <si>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</si>
  <si>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</si>
  <si>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</si>
  <si>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</si>
  <si>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</si>
  <si>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</si>
  <si>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</si>
  <si>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</si>
  <si>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</si>
  <si>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</si>
  <si>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</si>
  <si>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</si>
  <si>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</si>
  <si>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</si>
  <si>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</si>
  <si>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</si>
  <si>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</si>
  <si>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</si>
  <si>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</si>
  <si>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</si>
  <si>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</si>
  <si>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</si>
  <si>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</si>
  <si>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</si>
  <si>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</si>
  <si>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</si>
  <si>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</si>
  <si>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</si>
  <si>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</si>
  <si>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</si>
  <si>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</si>
  <si>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</si>
  <si>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</si>
  <si>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</si>
  <si>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</si>
  <si>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</si>
  <si>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</si>
  <si>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</si>
  <si>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</si>
  <si>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</si>
  <si>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</si>
  <si>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</si>
  <si>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</si>
  <si>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</si>
  <si>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</si>
  <si>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</si>
  <si>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</si>
  <si>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</si>
  <si>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</si>
  <si>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</si>
  <si>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</si>
  <si>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</si>
  <si>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</si>
  <si>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</si>
  <si>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</si>
  <si>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</si>
  <si>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</si>
  <si>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</si>
  <si>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</si>
  <si>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</si>
  <si>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</si>
  <si>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</si>
  <si>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</si>
  <si>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</si>
  <si>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</si>
  <si>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</si>
  <si>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</si>
  <si>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</si>
  <si>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</si>
  <si>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</si>
  <si>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</si>
  <si>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</si>
  <si>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</si>
  <si>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</si>
  <si>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</si>
  <si>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</si>
  <si>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</si>
  <si>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</si>
  <si>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</si>
  <si>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</si>
  <si>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</si>
  <si>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</si>
  <si>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</si>
  <si>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</si>
  <si>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</si>
  <si>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</si>
  <si>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</si>
  <si>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</si>
  <si>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</si>
  <si>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</si>
  <si>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</si>
  <si>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</si>
  <si>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</si>
  <si>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</si>
  <si>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</si>
  <si>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</si>
  <si>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</si>
  <si>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</si>
  <si>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</si>
  <si>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</si>
  <si>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</si>
  <si>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</si>
  <si>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</si>
  <si>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</si>
  <si>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</si>
  <si>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</si>
  <si>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</si>
  <si>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</si>
  <si>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</si>
  <si>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</si>
  <si>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</si>
  <si>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</si>
  <si>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</si>
  <si>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</si>
  <si>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</si>
  <si>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</si>
  <si>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</si>
  <si>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</si>
  <si>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</si>
  <si>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</si>
  <si>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</si>
  <si>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</si>
  <si>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</si>
  <si>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</si>
  <si>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</si>
  <si>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</si>
  <si>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</si>
  <si>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</si>
  <si>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</si>
  <si>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</si>
  <si>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</si>
  <si>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</si>
  <si>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</si>
  <si>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</si>
  <si>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</si>
  <si>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</si>
  <si>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</si>
  <si>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</si>
  <si>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</si>
  <si>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</si>
  <si>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</si>
  <si>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</si>
  <si>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</si>
  <si>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</si>
  <si>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</si>
  <si>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</si>
  <si>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</si>
  <si>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</si>
  <si>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</si>
  <si>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</si>
  <si>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</si>
  <si>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</si>
  <si>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</si>
  <si>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</si>
  <si>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</si>
  <si>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</si>
  <si>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</si>
  <si>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</si>
  <si>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</si>
  <si>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</si>
  <si>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</si>
  <si>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</si>
  <si>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</si>
  <si>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</si>
  <si>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</si>
  <si>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</si>
  <si>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</si>
  <si>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</si>
  <si>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</si>
  <si>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</si>
  <si>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</si>
  <si>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</si>
  <si>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</si>
  <si>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</si>
  <si>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</si>
  <si>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</si>
  <si>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</si>
  <si>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</si>
  <si>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</si>
  <si>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</si>
  <si>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</si>
  <si>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</si>
  <si>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</si>
  <si>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</si>
  <si>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</si>
  <si>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</si>
  <si>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</si>
  <si>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</si>
  <si>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</si>
  <si>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</si>
  <si>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</si>
  <si>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</si>
  <si>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</si>
  <si>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</si>
  <si>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</si>
  <si>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</si>
  <si>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</si>
  <si>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</si>
  <si>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</si>
  <si>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</si>
  <si>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</si>
  <si>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</si>
  <si>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</si>
  <si>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</si>
  <si>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</si>
  <si>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</si>
  <si>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</si>
  <si>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</si>
  <si>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</si>
  <si>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</si>
  <si>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</si>
  <si>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</si>
  <si>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</si>
  <si>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</si>
  <si>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</si>
  <si>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</si>
  <si>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</si>
  <si>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</si>
  <si>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</si>
  <si>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</si>
  <si>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</si>
  <si>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</si>
  <si>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</si>
  <si>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</si>
  <si>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</si>
  <si>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</si>
  <si>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</si>
  <si>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</si>
  <si>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</si>
  <si>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</si>
  <si>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</si>
  <si>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</si>
  <si>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</si>
  <si>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</si>
  <si>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</si>
  <si>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</si>
  <si>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</si>
  <si>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</si>
  <si>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</si>
  <si>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</si>
  <si>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</si>
  <si>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</si>
  <si>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</si>
  <si>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</si>
  <si>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</si>
  <si>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</si>
  <si>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</si>
  <si>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</si>
  <si>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</si>
  <si>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</si>
  <si>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</si>
  <si>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</si>
  <si>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</si>
  <si>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</si>
  <si>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</si>
  <si>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</si>
  <si>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</si>
  <si>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</si>
  <si>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</si>
  <si>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</si>
  <si>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</si>
  <si>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</si>
  <si>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</si>
  <si>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</si>
  <si>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</si>
  <si>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</si>
  <si>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</si>
  <si>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</si>
  <si>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</si>
  <si>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</si>
  <si>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</si>
  <si>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</si>
  <si>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</si>
  <si>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</si>
  <si>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</si>
  <si>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</si>
  <si>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</si>
  <si>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</si>
  <si>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</si>
  <si>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</si>
  <si>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</si>
  <si>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</si>
  <si>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</si>
  <si>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</si>
  <si>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</si>
  <si>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</si>
  <si>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</si>
  <si>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</si>
  <si>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</si>
  <si>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</si>
  <si>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</si>
  <si>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</si>
  <si>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</si>
  <si>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</si>
  <si>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</si>
  <si>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</si>
  <si>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</si>
  <si>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</si>
  <si>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</si>
  <si>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</si>
  <si>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</si>
  <si>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</si>
  <si>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</si>
  <si>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</si>
  <si>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</si>
  <si>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</si>
  <si>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</si>
  <si>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</si>
  <si>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</si>
  <si>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</si>
  <si>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</si>
  <si>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</si>
  <si>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</si>
  <si>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</si>
  <si>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</si>
  <si>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</si>
  <si>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</si>
  <si>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</si>
  <si>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</si>
  <si>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</si>
  <si>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</si>
  <si>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</si>
  <si>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</si>
  <si>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</si>
  <si>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</si>
  <si>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</si>
  <si>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</si>
  <si>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</si>
  <si>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</si>
  <si>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</si>
  <si>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</si>
  <si>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</si>
  <si>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</si>
  <si>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</si>
  <si>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</si>
  <si>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</si>
  <si>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</si>
  <si>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</si>
  <si>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</si>
  <si>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</si>
  <si>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</si>
  <si>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</si>
  <si>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</si>
  <si>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</si>
  <si>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</si>
  <si>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</si>
  <si>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</si>
  <si>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</si>
  <si>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</si>
  <si>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</si>
  <si>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</si>
  <si>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</si>
  <si>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</si>
  <si>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</si>
  <si>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</si>
  <si>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</si>
  <si>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</si>
  <si>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</si>
  <si>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</si>
  <si>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</si>
  <si>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</si>
  <si>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</si>
  <si>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</si>
  <si>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</si>
  <si>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</si>
  <si>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</si>
  <si>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</si>
  <si>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</si>
  <si>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</si>
  <si>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</si>
  <si>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</si>
  <si>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</si>
  <si>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</si>
  <si>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</si>
  <si>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</si>
  <si>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</si>
  <si>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</si>
  <si>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</si>
  <si>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</si>
  <si>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</si>
  <si>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</si>
  <si>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</si>
  <si>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</si>
  <si>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</si>
  <si>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</si>
  <si>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</si>
  <si>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</si>
  <si>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</si>
  <si>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</si>
  <si>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</si>
  <si>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</si>
  <si>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</si>
  <si>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</si>
  <si>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</si>
  <si>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</si>
  <si>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</si>
  <si>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</si>
  <si>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</si>
  <si>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</si>
  <si>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</si>
  <si>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</si>
  <si>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</si>
  <si>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</si>
  <si>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</si>
  <si>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</si>
  <si>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</si>
  <si>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</si>
  <si>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</si>
  <si>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</si>
  <si>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</si>
  <si>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</si>
  <si>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</si>
  <si>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</si>
  <si>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</si>
  <si>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</si>
  <si>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</si>
  <si>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</si>
  <si>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</si>
  <si>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</si>
  <si>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</si>
  <si>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</si>
  <si>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</si>
  <si>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</si>
  <si>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</si>
  <si>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</si>
  <si>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</si>
  <si>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</si>
  <si>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</si>
  <si>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</si>
  <si>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</si>
  <si>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</si>
  <si>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</si>
  <si>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</si>
  <si>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</si>
  <si>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</si>
  <si>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</si>
  <si>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</si>
  <si>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</si>
  <si>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</si>
  <si>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</si>
  <si>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</si>
  <si>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</si>
  <si>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</si>
  <si>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</si>
  <si>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</si>
  <si>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</si>
  <si>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</si>
  <si>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</si>
  <si>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</si>
  <si>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</si>
  <si>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</si>
  <si>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</si>
  <si>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</si>
  <si>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</si>
  <si>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</si>
  <si>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</si>
  <si>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</si>
  <si>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</si>
  <si>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</si>
  <si>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</si>
  <si>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</si>
  <si>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</si>
  <si>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</si>
  <si>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</si>
  <si>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</si>
  <si>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</si>
  <si>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</si>
  <si>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</si>
  <si>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</si>
  <si>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</si>
  <si>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</si>
  <si>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</si>
  <si>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</si>
  <si>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</si>
  <si>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</si>
  <si>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</si>
  <si>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</si>
  <si>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</si>
  <si>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</si>
  <si>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</si>
  <si>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</si>
  <si>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</si>
  <si>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</si>
  <si>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</si>
  <si>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</si>
  <si>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</si>
  <si>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</si>
  <si>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</si>
  <si>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</si>
  <si>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</si>
  <si>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</si>
  <si>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</si>
  <si>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</si>
  <si>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</si>
  <si>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</si>
  <si>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</si>
  <si>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</si>
  <si>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</si>
  <si>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</si>
  <si>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</si>
  <si>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</si>
  <si>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</si>
  <si>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</si>
  <si>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</si>
  <si>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</si>
  <si>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</si>
  <si>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</si>
  <si>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</si>
  <si>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</si>
  <si>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</si>
  <si>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</si>
  <si>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</si>
  <si>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</si>
  <si>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</si>
  <si>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</si>
  <si>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</si>
  <si>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</si>
  <si>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</si>
  <si>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</si>
  <si>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</si>
  <si>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</si>
  <si>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</si>
  <si>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</si>
  <si>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</si>
  <si>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</si>
  <si>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</si>
  <si>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</si>
  <si>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</si>
  <si>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</si>
  <si>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</si>
  <si>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</si>
  <si>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</si>
  <si>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</si>
  <si>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</si>
  <si>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</si>
  <si>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</si>
  <si>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</si>
  <si>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</si>
  <si>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</si>
  <si>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</si>
  <si>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</si>
  <si>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</si>
  <si>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</si>
  <si>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</si>
  <si>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</si>
  <si>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</si>
  <si>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</si>
  <si>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</si>
  <si>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</si>
  <si>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</si>
  <si>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</si>
  <si>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</si>
  <si>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</si>
  <si>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</si>
  <si>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</si>
  <si>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</si>
  <si>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</si>
  <si>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</si>
  <si>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</si>
  <si>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</si>
  <si>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</si>
  <si>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</si>
  <si>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</si>
  <si>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</si>
  <si>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</si>
  <si>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</si>
  <si>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</si>
  <si>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</si>
  <si>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</si>
  <si>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</si>
  <si>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</si>
  <si>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</si>
  <si>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</si>
  <si>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</si>
  <si>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</si>
  <si>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</si>
  <si>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</si>
  <si>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</si>
  <si>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</si>
  <si>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</si>
  <si>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</si>
  <si>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</si>
  <si>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</si>
  <si>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</si>
  <si>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</si>
  <si>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</si>
  <si>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</si>
  <si>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</si>
  <si>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</si>
  <si>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</si>
  <si>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</si>
  <si>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</si>
  <si>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</si>
  <si>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</si>
  <si>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</si>
  <si>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</si>
  <si>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</si>
  <si>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</si>
  <si>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</si>
  <si>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</si>
  <si>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</si>
  <si>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</si>
  <si>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</si>
  <si>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</si>
  <si>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</si>
  <si>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</si>
  <si>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</si>
  <si>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</si>
  <si>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</si>
  <si>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</si>
  <si>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</si>
  <si>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</si>
  <si>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</si>
  <si>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</si>
  <si>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</si>
  <si>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</si>
  <si>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</si>
  <si>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</si>
  <si>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</si>
  <si>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</si>
  <si>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</si>
  <si>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</si>
  <si>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</si>
  <si>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</si>
  <si>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</si>
  <si>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</si>
  <si>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</si>
  <si>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</si>
  <si>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</si>
  <si>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</si>
  <si>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</si>
  <si>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</si>
  <si>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</si>
  <si>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</si>
  <si>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</si>
  <si>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</si>
  <si>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</si>
  <si>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</si>
  <si>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</si>
  <si>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</si>
  <si>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</si>
  <si>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</si>
  <si>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</si>
  <si>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</si>
  <si>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</si>
  <si>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</si>
  <si>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</si>
  <si>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</si>
  <si>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</si>
  <si>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</si>
  <si>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</si>
  <si>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</si>
  <si>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</si>
  <si>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</si>
  <si>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</si>
  <si>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</si>
  <si>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</si>
  <si>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</si>
  <si>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</si>
  <si>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</si>
  <si>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</si>
  <si>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</si>
  <si>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</si>
  <si>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</si>
  <si>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</si>
  <si>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</si>
  <si>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</si>
  <si>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</si>
  <si>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</si>
  <si>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</si>
  <si>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</si>
  <si>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</si>
  <si>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</si>
  <si>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</si>
  <si>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</si>
  <si>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</si>
  <si>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</si>
  <si>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</si>
  <si>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</si>
  <si>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</si>
  <si>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</si>
  <si>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</si>
  <si>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</si>
  <si>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</si>
  <si>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</si>
  <si>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</si>
  <si>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</si>
  <si>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</si>
  <si>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</si>
  <si>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</si>
  <si>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</si>
  <si>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</si>
  <si>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</si>
  <si>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</si>
  <si>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</si>
  <si>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</si>
  <si>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</si>
  <si>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</si>
  <si>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</si>
  <si>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</si>
  <si>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</si>
  <si>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</si>
  <si>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</si>
  <si>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</si>
  <si>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</si>
  <si>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</si>
  <si>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</si>
  <si>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</si>
  <si>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</si>
  <si>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</si>
  <si>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</si>
  <si>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</si>
  <si>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</si>
  <si>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</si>
  <si>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</si>
  <si>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</si>
  <si>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</si>
  <si>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</si>
  <si>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</si>
  <si>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</si>
  <si>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</si>
  <si>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</si>
  <si>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</si>
  <si>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</si>
  <si>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</si>
  <si>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</si>
  <si>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</si>
  <si>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</si>
  <si>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</si>
  <si>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</si>
  <si>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</si>
  <si>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</si>
  <si>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</si>
  <si>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</si>
  <si>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</si>
  <si>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</si>
  <si>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</si>
  <si>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</si>
  <si>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</si>
  <si>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</si>
  <si>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</si>
  <si>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</si>
  <si>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</si>
  <si>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</si>
  <si>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</si>
  <si>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</si>
  <si>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</si>
  <si>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</si>
  <si>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</si>
  <si>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</si>
  <si>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</si>
  <si>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</si>
  <si>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</si>
  <si>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</si>
  <si>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</si>
  <si>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</si>
  <si>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</si>
  <si>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</si>
  <si>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</si>
  <si>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</si>
  <si>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</si>
  <si>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</si>
  <si>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</si>
  <si>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</si>
  <si>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</si>
  <si>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</si>
  <si>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</si>
  <si>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</si>
  <si>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</si>
  <si>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</si>
  <si>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</si>
  <si>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</si>
  <si>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</si>
  <si>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</si>
  <si>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</si>
  <si>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</si>
  <si>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</si>
  <si>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</si>
  <si>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</si>
  <si>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</si>
  <si>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</si>
  <si>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</si>
  <si>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</si>
  <si>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</si>
  <si>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</si>
  <si>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</si>
  <si>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</si>
  <si>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</si>
  <si>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</si>
  <si>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</si>
  <si>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</si>
  <si>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</si>
  <si>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</si>
  <si>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</si>
  <si>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</si>
  <si>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</si>
  <si>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</si>
  <si>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</si>
  <si>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</si>
  <si>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</si>
  <si>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</si>
  <si>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</si>
  <si>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</si>
  <si>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</si>
  <si>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</si>
  <si>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</si>
  <si>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</si>
  <si>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</si>
  <si>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</si>
  <si>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</si>
  <si>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</si>
  <si>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</si>
  <si>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</si>
  <si>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</si>
  <si>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</si>
  <si>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</si>
  <si>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</si>
  <si>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</si>
  <si>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</si>
  <si>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</si>
  <si>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</si>
  <si>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</si>
  <si>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</si>
  <si>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</si>
  <si>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</si>
  <si>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</si>
  <si>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</si>
  <si>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</si>
  <si>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</si>
  <si>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</si>
  <si>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</si>
  <si>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</si>
  <si>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</si>
  <si>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</si>
  <si>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</si>
  <si>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</si>
  <si>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</si>
  <si>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</si>
  <si>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</si>
  <si>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</si>
  <si>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</si>
  <si>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</si>
  <si>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</si>
  <si>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</si>
  <si>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</si>
  <si>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</si>
  <si>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</si>
  <si>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</si>
  <si>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</si>
  <si>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</si>
  <si>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</si>
  <si>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</si>
  <si>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</si>
  <si>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</si>
  <si>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</si>
  <si>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</si>
  <si>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</si>
  <si>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</si>
  <si>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</si>
  <si>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</si>
  <si>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</si>
  <si>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</si>
  <si>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</si>
  <si>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</si>
  <si>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</si>
  <si>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</si>
  <si>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</si>
  <si>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</si>
  <si>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</si>
  <si>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</si>
  <si>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</si>
  <si>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</si>
  <si>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</si>
  <si>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</si>
  <si>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</si>
  <si>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</si>
  <si>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</si>
  <si>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</si>
  <si>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</si>
  <si>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</si>
  <si>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</si>
  <si>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</si>
  <si>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</si>
  <si>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</si>
  <si>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</si>
  <si>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</si>
  <si>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</si>
  <si>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</si>
  <si>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</si>
  <si>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</si>
  <si>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</si>
  <si>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</si>
  <si>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</si>
  <si>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</si>
  <si>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</si>
  <si>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</si>
  <si>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</si>
  <si>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</si>
  <si>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</si>
  <si>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</si>
  <si>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</si>
  <si>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</si>
  <si>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</si>
  <si>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</si>
  <si>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</si>
  <si>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</si>
  <si>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</si>
  <si>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</si>
  <si>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</si>
  <si>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</si>
  <si>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</si>
  <si>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</si>
  <si>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</si>
  <si>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</si>
  <si>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</si>
  <si>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</si>
  <si>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</si>
  <si>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</si>
  <si>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</si>
  <si>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</si>
  <si>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</si>
  <si>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</si>
  <si>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</si>
  <si>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</si>
  <si>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</si>
  <si>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</si>
  <si>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</si>
  <si>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</si>
  <si>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</si>
  <si>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</si>
  <si>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</si>
  <si>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</si>
  <si>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</si>
  <si>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</si>
  <si>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</si>
  <si>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</si>
  <si>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</si>
  <si>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</si>
  <si>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</si>
  <si>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</si>
  <si>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</si>
  <si>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</si>
  <si>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</si>
  <si>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</si>
  <si>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</si>
  <si>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</si>
  <si>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</si>
  <si>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</si>
  <si>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</si>
  <si>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</si>
  <si>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</si>
  <si>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</si>
  <si>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</si>
  <si>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</si>
  <si>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</si>
  <si>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</si>
  <si>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</si>
  <si>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</si>
  <si>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</si>
  <si>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</si>
  <si>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</si>
  <si>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</si>
  <si>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</si>
  <si>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</si>
  <si>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</si>
  <si>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</si>
  <si>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</si>
  <si>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</si>
  <si>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</si>
  <si>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</si>
  <si>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</si>
  <si>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</si>
  <si>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</si>
  <si>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</si>
  <si>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</si>
  <si>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</si>
  <si>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</si>
  <si>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</si>
  <si>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</si>
  <si>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</si>
  <si>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</si>
  <si>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</si>
  <si>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</si>
  <si>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</si>
  <si>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</si>
  <si>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</si>
  <si>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</si>
  <si>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</si>
  <si>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</si>
  <si>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</si>
  <si>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</si>
  <si>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</si>
  <si>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</si>
  <si>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</si>
  <si>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</si>
  <si>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</si>
  <si>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</si>
  <si>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</si>
  <si>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</si>
  <si>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</si>
  <si>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</si>
  <si>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</si>
  <si>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</si>
  <si>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</si>
  <si>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</si>
  <si>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</si>
  <si>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</si>
  <si>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</si>
  <si>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</si>
  <si>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</si>
  <si>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</si>
  <si>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</si>
  <si>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</si>
  <si>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</si>
  <si>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</si>
  <si>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</si>
  <si>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</si>
  <si>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</si>
  <si>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</si>
  <si>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</si>
  <si>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</si>
  <si>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</si>
  <si>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</si>
  <si>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</si>
  <si>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</si>
  <si>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</si>
  <si>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</si>
  <si>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</si>
  <si>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</si>
  <si>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</si>
  <si>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</si>
  <si>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</si>
  <si>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</si>
  <si>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</si>
  <si>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</si>
  <si>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</si>
  <si>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</si>
  <si>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</si>
  <si>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</si>
  <si>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</si>
  <si>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</si>
  <si>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</si>
  <si>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</si>
  <si>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</si>
  <si>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</si>
  <si>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</si>
  <si>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</si>
  <si>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</si>
  <si>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</si>
  <si>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</si>
  <si>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</si>
  <si>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</si>
  <si>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</si>
  <si>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</si>
  <si>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</si>
  <si>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</si>
  <si>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</si>
  <si>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</si>
  <si>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</si>
  <si>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</si>
  <si>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</si>
  <si>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</si>
  <si>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</si>
  <si>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</si>
  <si>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</si>
  <si>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</si>
  <si>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</si>
  <si>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</si>
  <si>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</si>
  <si>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</si>
  <si>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</si>
  <si>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</si>
  <si>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</si>
  <si>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</si>
  <si>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</si>
  <si>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</si>
  <si>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</si>
  <si>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</si>
  <si>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</si>
  <si>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</si>
  <si>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</si>
  <si>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</si>
  <si>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</si>
  <si>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</si>
  <si>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</si>
  <si>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</si>
  <si>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</si>
  <si>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</si>
  <si>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</si>
  <si>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</si>
  <si>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</si>
  <si>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</si>
  <si>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</si>
  <si>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</si>
  <si>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</si>
  <si>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</si>
  <si>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</si>
  <si>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</si>
  <si>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</si>
  <si>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</si>
  <si>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</si>
  <si>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</si>
  <si>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</si>
  <si>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</si>
  <si>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</si>
  <si>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</si>
  <si>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</si>
  <si>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</si>
  <si>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</si>
  <si>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</si>
  <si>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</si>
  <si>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</si>
  <si>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</si>
  <si>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</si>
  <si>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</si>
  <si>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</si>
  <si>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</si>
  <si>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</si>
  <si>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</si>
  <si>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</si>
  <si>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</si>
  <si>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</si>
  <si>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</si>
  <si>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</si>
  <si>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</si>
  <si>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</si>
  <si>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</si>
  <si>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</si>
  <si>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</si>
  <si>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</si>
  <si>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</si>
  <si>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</si>
  <si>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</si>
  <si>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</si>
  <si>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</si>
  <si>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</si>
  <si>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</si>
  <si>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</si>
  <si>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</si>
  <si>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</si>
  <si>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</si>
  <si>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</si>
  <si>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</si>
  <si>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</si>
  <si>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</si>
  <si>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</si>
  <si>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</si>
  <si>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</si>
  <si>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</si>
  <si>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</si>
  <si>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</si>
  <si>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</si>
  <si>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</si>
  <si>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</si>
  <si>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</si>
  <si>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</si>
  <si>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</si>
  <si>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</si>
  <si>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</si>
  <si>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</si>
  <si>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</si>
  <si>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</si>
  <si>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</si>
  <si>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</si>
  <si>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</si>
  <si>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</si>
  <si>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</si>
  <si>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</si>
  <si>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</si>
  <si>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</si>
  <si>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</si>
  <si>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</si>
  <si>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</si>
  <si>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</si>
  <si>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</si>
  <si>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</si>
  <si>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</si>
  <si>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</si>
  <si>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</si>
  <si>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</si>
  <si>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</si>
  <si>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</si>
  <si>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</si>
  <si>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</si>
  <si>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</si>
  <si>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</si>
  <si>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</si>
  <si>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</si>
  <si>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</si>
  <si>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</si>
  <si>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</si>
  <si>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</si>
  <si>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</si>
  <si>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</si>
  <si>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</si>
  <si>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</si>
  <si>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</si>
  <si>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</si>
  <si>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</si>
  <si>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</si>
  <si>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</si>
  <si>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</si>
  <si>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</si>
  <si>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</si>
  <si>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</si>
  <si>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</si>
  <si>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</si>
  <si>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</si>
  <si>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</si>
  <si>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</si>
  <si>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</si>
  <si>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</si>
  <si>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</si>
  <si>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</si>
  <si>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</si>
  <si>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</si>
  <si>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</si>
  <si>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</si>
  <si>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</si>
  <si>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</si>
  <si>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</si>
  <si>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</si>
  <si>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</si>
  <si>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</si>
  <si>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</si>
  <si>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</si>
  <si>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</si>
  <si>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</si>
  <si>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</si>
  <si>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</si>
  <si>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</si>
  <si>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</si>
  <si>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</si>
  <si>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</si>
  <si>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</si>
  <si>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</si>
  <si>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</si>
  <si>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</si>
  <si>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</si>
  <si>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</si>
  <si>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</si>
  <si>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</si>
  <si>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</si>
  <si>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</si>
  <si>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</si>
  <si>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</si>
  <si>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</si>
  <si>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</si>
  <si>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</si>
  <si>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</si>
  <si>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</si>
  <si>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</si>
  <si>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</si>
  <si>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</si>
  <si>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</si>
  <si>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</si>
  <si>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</si>
  <si>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</si>
  <si>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</si>
  <si>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</si>
  <si>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</si>
  <si>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</si>
  <si>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</si>
  <si>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</si>
  <si>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</si>
  <si>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</si>
  <si>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</si>
  <si>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</si>
  <si>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</si>
  <si>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</si>
  <si>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</si>
  <si>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</si>
  <si>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</si>
  <si>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</si>
  <si>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</si>
  <si>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</si>
  <si>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</si>
  <si>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</si>
  <si>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</si>
  <si>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</si>
  <si>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</si>
  <si>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</si>
  <si>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</si>
  <si>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</si>
  <si>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</si>
  <si>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</si>
  <si>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</si>
  <si>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</si>
  <si>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</si>
  <si>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</si>
  <si>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</si>
  <si>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</si>
  <si>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</si>
  <si>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</si>
  <si>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</si>
  <si>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</si>
  <si>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</si>
  <si>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</si>
  <si>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</si>
  <si>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</si>
  <si>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</si>
  <si>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</si>
  <si>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</si>
  <si>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</si>
  <si>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</si>
  <si>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</si>
  <si>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</si>
  <si>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</si>
  <si>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</si>
  <si>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</si>
  <si>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</si>
  <si>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</si>
  <si>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</si>
  <si>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</si>
  <si>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</si>
  <si>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</si>
  <si>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</si>
  <si>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</si>
  <si>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</si>
  <si>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</si>
  <si>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</si>
  <si>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</si>
  <si>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</si>
  <si>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</si>
  <si>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</si>
  <si>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</si>
  <si>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</si>
  <si>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</si>
  <si>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</si>
  <si>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</si>
  <si>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</si>
  <si>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</si>
  <si>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</si>
  <si>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</si>
  <si>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</si>
  <si>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</si>
  <si>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</si>
  <si>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</si>
  <si>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</si>
  <si>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</si>
  <si>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</si>
  <si>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</si>
  <si>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</si>
  <si>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</si>
  <si>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</si>
  <si>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</si>
  <si>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</si>
  <si>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</si>
  <si>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</si>
  <si>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</si>
  <si>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</si>
  <si>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</si>
  <si>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</si>
  <si>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</si>
  <si>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</si>
  <si>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</si>
  <si>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</si>
  <si>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</si>
  <si>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</si>
  <si>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</si>
  <si>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</si>
  <si>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</si>
  <si>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</si>
  <si>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</si>
  <si>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</si>
  <si>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</si>
  <si>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</si>
  <si>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</si>
  <si>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</si>
  <si>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</si>
  <si>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</si>
  <si>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</si>
  <si>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</si>
  <si>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</si>
  <si>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</si>
  <si>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</si>
  <si>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</si>
  <si>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</si>
  <si>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</si>
  <si>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</si>
  <si>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</si>
  <si>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</si>
  <si>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</si>
  <si>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</si>
  <si>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</si>
  <si>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</si>
  <si>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</si>
  <si>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</si>
  <si>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</si>
  <si>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</si>
  <si>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</si>
  <si>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</si>
  <si>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</si>
  <si>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</si>
  <si>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</si>
  <si>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</si>
  <si>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</si>
  <si>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</si>
  <si>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</si>
  <si>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</si>
  <si>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</si>
  <si>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</si>
  <si>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</si>
  <si>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</si>
  <si>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</si>
  <si>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</si>
  <si>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</si>
  <si>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</si>
  <si>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</si>
  <si>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</si>
  <si>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</si>
  <si>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</si>
  <si>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</si>
  <si>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</si>
  <si>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</si>
  <si>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</si>
  <si>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</si>
  <si>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</si>
  <si>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</si>
  <si>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</si>
  <si>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</si>
  <si>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</si>
  <si>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</si>
  <si>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</si>
  <si>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</si>
  <si>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</si>
  <si>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</si>
  <si>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</si>
  <si>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</si>
  <si>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</si>
  <si>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</si>
  <si>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</si>
  <si>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</si>
  <si>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</si>
  <si>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</si>
  <si>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</si>
  <si>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</si>
  <si>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</si>
  <si>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</si>
  <si>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</si>
  <si>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</si>
  <si>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</si>
  <si>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</si>
  <si>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</si>
  <si>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</si>
  <si>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</si>
  <si>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</si>
  <si>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</si>
  <si>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</si>
  <si>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</si>
  <si>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</si>
  <si>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</si>
  <si>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</si>
  <si>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</si>
  <si>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</si>
  <si>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</si>
  <si>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</si>
  <si>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</si>
  <si>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</si>
  <si>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</si>
  <si>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</si>
  <si>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</si>
  <si>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</si>
  <si>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</si>
  <si>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</si>
  <si>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</si>
  <si>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</si>
  <si>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</si>
  <si>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</si>
  <si>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</si>
  <si>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</si>
  <si>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</si>
  <si>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</si>
  <si>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</si>
  <si>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</si>
  <si>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</si>
  <si>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</si>
  <si>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</si>
  <si>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</si>
  <si>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</si>
  <si>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</si>
  <si>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</si>
  <si>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</si>
  <si>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</si>
  <si>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</si>
  <si>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</si>
  <si>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</si>
  <si>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</si>
  <si>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</si>
  <si>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</si>
  <si>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</si>
  <si>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</si>
  <si>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</si>
  <si>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</si>
  <si>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</si>
  <si>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</si>
  <si>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</si>
  <si>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</si>
  <si>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</si>
  <si>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</si>
  <si>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</si>
  <si>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</si>
  <si>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</si>
  <si>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</si>
  <si>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</si>
  <si>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</si>
  <si>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</si>
  <si>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</si>
  <si>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</si>
  <si>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</si>
  <si>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</si>
  <si>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</si>
  <si>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</si>
  <si>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</si>
  <si>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</si>
  <si>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</si>
  <si>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</si>
  <si>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</si>
  <si>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</si>
  <si>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</si>
  <si>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</si>
  <si>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</si>
  <si>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</si>
  <si>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</si>
  <si>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</si>
  <si>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</si>
  <si>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</si>
  <si>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</si>
  <si>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</si>
  <si>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</si>
  <si>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</si>
  <si>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</si>
  <si>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</si>
  <si>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</si>
  <si>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</si>
  <si>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</si>
  <si>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</si>
  <si>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</si>
  <si>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</si>
  <si>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</si>
  <si>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</si>
  <si>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</si>
  <si>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</si>
  <si>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</si>
  <si>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</si>
  <si>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</si>
  <si>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</si>
  <si>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</si>
  <si>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</si>
  <si>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</si>
  <si>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</si>
  <si>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</si>
  <si>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</si>
  <si>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</si>
  <si>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</si>
  <si>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</si>
  <si>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</si>
  <si>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</si>
  <si>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</si>
  <si>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</si>
  <si>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</si>
  <si>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</si>
  <si>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</si>
  <si>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</si>
  <si>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</si>
  <si>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</si>
  <si>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</si>
  <si>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</si>
  <si>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</si>
  <si>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</si>
  <si>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</si>
  <si>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</si>
  <si>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</si>
  <si>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</si>
  <si>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</si>
  <si>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</si>
  <si>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</si>
  <si>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</si>
  <si>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</si>
  <si>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</si>
  <si>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</si>
  <si>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</si>
  <si>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</si>
  <si>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</si>
  <si>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</si>
  <si>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</si>
  <si>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</si>
  <si>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</si>
  <si>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</si>
  <si>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</si>
  <si>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</si>
  <si>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</si>
  <si>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</si>
  <si>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</si>
  <si>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</si>
  <si>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</si>
  <si>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</si>
  <si>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</si>
  <si>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</si>
  <si>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</si>
  <si>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</si>
  <si>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</si>
  <si>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</si>
  <si>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</si>
  <si>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</si>
  <si>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</si>
  <si>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</si>
  <si>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</si>
  <si>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</si>
  <si>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</si>
  <si>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</si>
  <si>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</si>
  <si>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</si>
  <si>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</si>
  <si>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</si>
  <si>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</si>
  <si>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</si>
  <si>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</si>
  <si>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</si>
  <si>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</si>
  <si>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</si>
  <si>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</si>
  <si>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</si>
  <si>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</si>
  <si>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</si>
  <si>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</si>
  <si>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</si>
  <si>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</si>
  <si>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</si>
  <si>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</si>
  <si>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</si>
  <si>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</si>
  <si>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</si>
  <si>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</si>
  <si>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</si>
  <si>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</si>
  <si>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</si>
  <si>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</si>
  <si>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</si>
  <si>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</si>
  <si>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</si>
  <si>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</si>
  <si>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</si>
  <si>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</si>
  <si>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</si>
  <si>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</si>
  <si>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</si>
  <si>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</si>
  <si>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</si>
  <si>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</si>
  <si>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</si>
  <si>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</si>
  <si>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</si>
  <si>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</si>
  <si>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</si>
  <si>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</si>
  <si>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</si>
  <si>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</si>
  <si>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</si>
  <si>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</si>
  <si>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</si>
  <si>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</si>
  <si>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</si>
  <si>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</si>
  <si>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</si>
  <si>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</si>
  <si>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</si>
  <si>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</si>
  <si>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</si>
  <si>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</si>
  <si>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</si>
  <si>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</si>
  <si>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</si>
  <si>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</si>
  <si>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</si>
  <si>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</si>
  <si>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</si>
  <si>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</si>
  <si>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</si>
  <si>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</si>
  <si>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</si>
  <si>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</si>
  <si>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</si>
  <si>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</si>
  <si>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</si>
  <si>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</si>
  <si>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</si>
  <si>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</si>
  <si>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</si>
  <si>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</si>
  <si>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</si>
  <si>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</si>
  <si>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</si>
  <si>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</si>
  <si>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</si>
  <si>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</si>
  <si>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</si>
  <si>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</si>
  <si>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</si>
  <si>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</si>
  <si>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</si>
  <si>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</si>
  <si>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</si>
  <si>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</si>
  <si>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</si>
  <si>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</si>
  <si>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</si>
  <si>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</si>
  <si>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</si>
  <si>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</si>
  <si>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</si>
  <si>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</si>
  <si>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</si>
  <si>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</si>
  <si>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</si>
  <si>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</si>
  <si>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</si>
  <si>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</si>
  <si>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</si>
  <si>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</si>
  <si>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</si>
  <si>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</si>
  <si>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</si>
  <si>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</si>
  <si>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</si>
  <si>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</si>
  <si>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</si>
  <si>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</si>
  <si>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</si>
  <si>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</si>
  <si>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</si>
  <si>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</si>
  <si>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</si>
  <si>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</si>
  <si>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</si>
  <si>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</si>
  <si>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</si>
  <si>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</si>
  <si>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</si>
  <si>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</si>
  <si>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</si>
  <si>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</si>
  <si>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</si>
  <si>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</si>
  <si>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</si>
  <si>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</si>
  <si>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</si>
  <si>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</si>
  <si>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</si>
  <si>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</si>
  <si>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</si>
  <si>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</si>
  <si>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</si>
  <si>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</si>
  <si>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</si>
  <si>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</si>
  <si>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</si>
  <si>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</si>
  <si>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</si>
  <si>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</si>
  <si>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</si>
  <si>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</si>
  <si>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</si>
  <si>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</si>
  <si>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</si>
  <si>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</si>
  <si>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</si>
  <si>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</si>
  <si>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</si>
  <si>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</si>
  <si>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</si>
  <si>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</si>
  <si>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</si>
  <si>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</si>
  <si>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</si>
  <si>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</si>
  <si>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</si>
  <si>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</si>
  <si>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</si>
  <si>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</si>
  <si>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</si>
  <si>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</si>
  <si>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</si>
  <si>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</si>
  <si>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</si>
  <si>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</si>
  <si>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</si>
  <si>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</si>
  <si>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</si>
  <si>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</si>
  <si>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</si>
  <si>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</si>
  <si>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</si>
  <si>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</si>
  <si>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</si>
  <si>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</si>
  <si>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</si>
  <si>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</si>
  <si>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</si>
  <si>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</si>
  <si>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</si>
  <si>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</si>
  <si>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</si>
  <si>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</si>
  <si>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</si>
  <si>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</si>
  <si>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</si>
  <si>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</si>
  <si>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</si>
  <si>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</si>
  <si>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</si>
  <si>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</si>
  <si>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</si>
  <si>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</si>
  <si>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</si>
  <si>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</si>
  <si>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</si>
  <si>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</si>
  <si>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</si>
  <si>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</si>
  <si>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</si>
  <si>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</si>
  <si>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</si>
  <si>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</si>
  <si>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</si>
  <si>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</si>
  <si>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</si>
  <si>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</si>
  <si>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</si>
  <si>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</si>
  <si>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</si>
  <si>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</si>
  <si>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</si>
  <si>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</si>
  <si>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</si>
  <si>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</si>
  <si>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</si>
  <si>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</si>
  <si>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</si>
  <si>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</si>
  <si>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</si>
  <si>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</si>
  <si>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</si>
  <si>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</si>
  <si>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</si>
  <si>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</si>
  <si>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</si>
  <si>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</si>
  <si>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</si>
  <si>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</si>
  <si>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</si>
  <si>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</si>
  <si>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</si>
  <si>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</si>
  <si>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</si>
  <si>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</si>
  <si>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</si>
  <si>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</si>
  <si>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</si>
  <si>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</si>
  <si>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</si>
  <si>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</si>
  <si>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</si>
  <si>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</si>
  <si>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</si>
  <si>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</si>
  <si>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</si>
  <si>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</si>
  <si>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</si>
  <si>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</si>
  <si>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</si>
  <si>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</si>
  <si>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</si>
  <si>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</si>
  <si>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</si>
  <si>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</si>
  <si>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</si>
  <si>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</si>
  <si>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</si>
  <si>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</si>
  <si>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</si>
  <si>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</si>
  <si>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</si>
  <si>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</si>
  <si>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</si>
  <si>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</si>
  <si>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</si>
  <si>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</si>
  <si>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</si>
  <si>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</si>
  <si>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</si>
  <si>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</si>
  <si>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</si>
  <si>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</si>
  <si>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</si>
  <si>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</si>
  <si>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</si>
  <si>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</si>
  <si>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</si>
  <si>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</si>
  <si>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</si>
  <si>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</si>
  <si>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</si>
  <si>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</si>
  <si>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</si>
  <si>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</si>
  <si>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</si>
  <si>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</si>
  <si>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</si>
  <si>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</si>
  <si>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</si>
  <si>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</si>
  <si>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</si>
  <si>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</si>
  <si>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</si>
  <si>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</si>
  <si>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</si>
  <si>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</si>
  <si>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</si>
  <si>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</si>
  <si>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</si>
  <si>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</si>
  <si>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</si>
  <si>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</si>
  <si>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</si>
  <si>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</si>
  <si>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</si>
  <si>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</si>
  <si>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</si>
  <si>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</si>
  <si>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</si>
  <si>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</si>
  <si>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</si>
  <si>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</si>
  <si>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</si>
  <si>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</si>
  <si>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</si>
  <si>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</si>
  <si>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</si>
  <si>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</si>
  <si>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</si>
  <si>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</si>
  <si>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</si>
  <si>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</si>
  <si>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</si>
  <si>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</si>
  <si>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</si>
  <si>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</si>
  <si>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</si>
  <si>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</si>
  <si>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</si>
  <si>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</si>
  <si>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</si>
  <si>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</si>
  <si>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</si>
  <si>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</si>
  <si>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</si>
  <si>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</si>
  <si>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</si>
  <si>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</si>
  <si>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</si>
  <si>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</si>
  <si>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</si>
  <si>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</si>
  <si>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</si>
  <si>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</si>
  <si>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</si>
  <si>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</si>
  <si>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</si>
  <si>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</si>
  <si>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</si>
  <si>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</si>
  <si>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</si>
  <si>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</si>
  <si>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</si>
  <si>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</si>
  <si>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</si>
  <si>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</si>
  <si>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</si>
  <si>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</si>
  <si>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</si>
  <si>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</si>
  <si>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</si>
  <si>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</si>
  <si>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</si>
  <si>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</si>
  <si>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</si>
  <si>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</si>
  <si>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</si>
  <si>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</si>
  <si>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</si>
  <si>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</si>
  <si>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</si>
  <si>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</si>
  <si>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</si>
  <si>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</si>
  <si>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</si>
  <si>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</si>
  <si>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</si>
  <si>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</si>
  <si>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</si>
  <si>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</si>
  <si>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</si>
  <si>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</si>
  <si>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</si>
  <si>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</si>
  <si>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</si>
  <si>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</si>
  <si>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</si>
  <si>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</si>
  <si>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</si>
  <si>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</si>
  <si>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</si>
  <si>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</si>
  <si>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</si>
  <si>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</si>
  <si>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</si>
  <si>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</si>
  <si>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</si>
  <si>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</si>
  <si>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</si>
  <si>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</si>
  <si>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</si>
  <si>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</si>
  <si>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</si>
  <si>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</si>
  <si>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</si>
  <si>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</si>
  <si>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</si>
  <si>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</si>
  <si>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</si>
  <si>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</si>
  <si>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</si>
  <si>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</si>
  <si>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</si>
  <si>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</si>
  <si>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</si>
  <si>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</si>
  <si>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</si>
  <si>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</si>
  <si>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</si>
  <si>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</si>
  <si>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</si>
  <si>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</si>
  <si>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</si>
  <si>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</si>
  <si>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</si>
  <si>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</si>
  <si>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</si>
  <si>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</si>
  <si>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</si>
  <si>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</si>
  <si>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</si>
  <si>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</si>
  <si>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</si>
  <si>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</si>
  <si>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</si>
  <si>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</si>
  <si>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</si>
  <si>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</si>
  <si>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</si>
  <si>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</si>
  <si>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</si>
  <si>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</si>
  <si>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</si>
  <si>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</si>
  <si>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</si>
  <si>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</si>
  <si>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</si>
  <si>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</si>
  <si>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</si>
  <si>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</si>
  <si>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</si>
  <si>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</si>
  <si>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</si>
  <si>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</si>
  <si>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</si>
  <si>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</si>
  <si>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</si>
  <si>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</si>
  <si>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</si>
  <si>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</si>
  <si>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</si>
  <si>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</si>
  <si>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</si>
  <si>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</si>
  <si>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</si>
  <si>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</si>
  <si>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</si>
  <si>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</si>
  <si>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</si>
  <si>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</si>
  <si>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</si>
  <si>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</si>
  <si>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</si>
  <si>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</si>
  <si>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</si>
  <si>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</si>
  <si>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</si>
  <si>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</si>
  <si>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</si>
  <si>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</si>
  <si>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</si>
  <si>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</si>
  <si>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</si>
  <si>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</si>
  <si>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</si>
  <si>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</si>
  <si>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</si>
  <si>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</si>
  <si>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</si>
  <si>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</si>
  <si>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</si>
  <si>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</si>
  <si>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</si>
  <si>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</si>
  <si>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</si>
  <si>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</si>
  <si>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</si>
  <si>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</si>
  <si>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</si>
  <si>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</si>
  <si>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</si>
  <si>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</si>
  <si>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</si>
  <si>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</si>
  <si>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</si>
  <si>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</si>
  <si>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</si>
  <si>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</si>
  <si>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</si>
  <si>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</si>
  <si>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</si>
  <si>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</si>
  <si>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</si>
  <si>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</si>
  <si>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</si>
  <si>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</si>
  <si>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</si>
  <si>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</si>
  <si>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</si>
  <si>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</si>
  <si>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</si>
  <si>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</si>
  <si>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</si>
  <si>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</si>
  <si>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</si>
  <si>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</si>
  <si>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</si>
  <si>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</si>
  <si>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</si>
  <si>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</si>
  <si>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</si>
  <si>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</si>
  <si>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</si>
  <si>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</si>
  <si>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</si>
  <si>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</si>
  <si>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</si>
  <si>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</si>
  <si>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</si>
  <si>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</si>
  <si>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</si>
  <si>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</si>
  <si>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</si>
  <si>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</si>
  <si>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</si>
  <si>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</si>
  <si>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</si>
  <si>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</si>
  <si>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</si>
  <si>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</si>
  <si>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</si>
  <si>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</si>
  <si>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</si>
  <si>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</si>
  <si>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</si>
  <si>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</si>
  <si>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</si>
  <si>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</si>
  <si>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</si>
  <si>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</si>
  <si>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</si>
  <si>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</si>
  <si>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</si>
  <si>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</si>
  <si>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</si>
  <si>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</si>
  <si>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</si>
  <si>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</si>
  <si>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</si>
  <si>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</si>
  <si>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</si>
  <si>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</si>
  <si>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</si>
  <si>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</si>
  <si>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</si>
  <si>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</si>
  <si>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</si>
  <si>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</si>
  <si>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</si>
  <si>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</si>
  <si>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</si>
  <si>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</si>
  <si>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</si>
  <si>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</si>
  <si>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</si>
  <si>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</si>
  <si>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</si>
  <si>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</si>
  <si>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</si>
  <si>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</si>
  <si>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</si>
  <si>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</si>
  <si>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</si>
  <si>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</si>
  <si>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</si>
  <si>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</si>
  <si>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</si>
  <si>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</si>
  <si>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</si>
  <si>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</si>
  <si>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</si>
  <si>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</si>
  <si>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</si>
  <si>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</si>
  <si>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</si>
  <si>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</si>
  <si>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</si>
  <si>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</si>
  <si>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</si>
  <si>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</si>
  <si>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</si>
  <si>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</si>
  <si>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</si>
  <si>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</si>
  <si>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</si>
  <si>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</si>
  <si>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</si>
  <si>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</si>
  <si>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</si>
  <si>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</si>
  <si>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</si>
  <si>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</si>
  <si>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</si>
  <si>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</si>
  <si>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</si>
  <si>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</si>
  <si>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</si>
  <si>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</si>
  <si>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</si>
  <si>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</si>
  <si>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</si>
  <si>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</si>
  <si>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</si>
  <si>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</si>
  <si>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</si>
  <si>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</si>
  <si>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</si>
  <si>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</si>
  <si>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</si>
  <si>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</si>
  <si>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</si>
  <si>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</si>
  <si>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</si>
  <si>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</si>
  <si>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</si>
  <si>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</si>
  <si>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</si>
  <si>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</si>
  <si>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</si>
  <si>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</si>
  <si>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</si>
  <si>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</si>
  <si>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</si>
  <si>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</si>
  <si>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</si>
  <si>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</si>
  <si>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</si>
  <si>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</si>
  <si>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</si>
  <si>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Construção de Quadra Poliesportiva Coberta no Bairro Rio Branco, junto a Rua Ataliba Carrion.</t>
  </si>
  <si>
    <t>Prefeitura Municipal de Sobradinho / RS.</t>
  </si>
  <si>
    <t>87592861/0001-94</t>
  </si>
  <si>
    <t>Construção de Quadra Poliesportiva Coberta</t>
  </si>
  <si>
    <t>1.</t>
  </si>
  <si>
    <t>1.1.</t>
  </si>
  <si>
    <t>74209/001</t>
  </si>
  <si>
    <t>1.2.</t>
  </si>
  <si>
    <t>10777</t>
  </si>
  <si>
    <t>1.3.</t>
  </si>
  <si>
    <t>74077/003</t>
  </si>
  <si>
    <t>2.</t>
  </si>
  <si>
    <t>2.1.</t>
  </si>
  <si>
    <t>90808</t>
  </si>
  <si>
    <t>2.2.</t>
  </si>
  <si>
    <t>95577</t>
  </si>
  <si>
    <t>2.3.</t>
  </si>
  <si>
    <t>95583</t>
  </si>
  <si>
    <t>2.4.</t>
  </si>
  <si>
    <t>96523</t>
  </si>
  <si>
    <t>2.5.</t>
  </si>
  <si>
    <t>7750</t>
  </si>
  <si>
    <t>2.6.</t>
  </si>
  <si>
    <t>95576</t>
  </si>
  <si>
    <t>2.7.</t>
  </si>
  <si>
    <t>COMP.</t>
  </si>
  <si>
    <t>01</t>
  </si>
  <si>
    <t>2.8.</t>
  </si>
  <si>
    <t>96527</t>
  </si>
  <si>
    <t>2.9.</t>
  </si>
  <si>
    <t>96533</t>
  </si>
  <si>
    <t>2.10.</t>
  </si>
  <si>
    <t>96546</t>
  </si>
  <si>
    <t>2.11.</t>
  </si>
  <si>
    <t>92775</t>
  </si>
  <si>
    <t>2.12.</t>
  </si>
  <si>
    <t>2.13.</t>
  </si>
  <si>
    <t>74106/001</t>
  </si>
  <si>
    <t>3.</t>
  </si>
  <si>
    <t>3.1.</t>
  </si>
  <si>
    <t>COTAÇÃO</t>
  </si>
  <si>
    <t>3.2.</t>
  </si>
  <si>
    <t>02</t>
  </si>
  <si>
    <t>3.3.</t>
  </si>
  <si>
    <t>03</t>
  </si>
  <si>
    <t>3.4.</t>
  </si>
  <si>
    <t>04</t>
  </si>
  <si>
    <t>3.5.</t>
  </si>
  <si>
    <t>92410</t>
  </si>
  <si>
    <t>3.6.</t>
  </si>
  <si>
    <t>92778</t>
  </si>
  <si>
    <t>3.7.</t>
  </si>
  <si>
    <t>3.8.</t>
  </si>
  <si>
    <t>94964</t>
  </si>
  <si>
    <t>3.9.</t>
  </si>
  <si>
    <t>92873</t>
  </si>
  <si>
    <t>3.10.</t>
  </si>
  <si>
    <t>87526</t>
  </si>
  <si>
    <t>3.11.</t>
  </si>
  <si>
    <t>93186</t>
  </si>
  <si>
    <t>3.12.</t>
  </si>
  <si>
    <t>93194</t>
  </si>
  <si>
    <t>3.13.</t>
  </si>
  <si>
    <t>3.14.</t>
  </si>
  <si>
    <t>74141/001</t>
  </si>
  <si>
    <t>3.15.</t>
  </si>
  <si>
    <t>73753/001</t>
  </si>
  <si>
    <t>4.</t>
  </si>
  <si>
    <t>4.1.</t>
  </si>
  <si>
    <t>05</t>
  </si>
  <si>
    <t>4.2.</t>
  </si>
  <si>
    <t>06</t>
  </si>
  <si>
    <t>4.3.</t>
  </si>
  <si>
    <t>07</t>
  </si>
  <si>
    <t>4.4.</t>
  </si>
  <si>
    <t>08</t>
  </si>
  <si>
    <t>4.5.</t>
  </si>
  <si>
    <t>09</t>
  </si>
  <si>
    <t>5.</t>
  </si>
  <si>
    <t>5.1.</t>
  </si>
  <si>
    <t>94213</t>
  </si>
  <si>
    <t>5.2.</t>
  </si>
  <si>
    <t>5.3.</t>
  </si>
  <si>
    <t>94228</t>
  </si>
  <si>
    <t>5.4.</t>
  </si>
  <si>
    <t>89578</t>
  </si>
  <si>
    <t>5.5.</t>
  </si>
  <si>
    <t>89529</t>
  </si>
  <si>
    <t>5.6.</t>
  </si>
  <si>
    <t>75220</t>
  </si>
  <si>
    <t>6.</t>
  </si>
  <si>
    <t>6.1.</t>
  </si>
  <si>
    <t>87879</t>
  </si>
  <si>
    <t>6.2.</t>
  </si>
  <si>
    <t>87903</t>
  </si>
  <si>
    <t>6.3.</t>
  </si>
  <si>
    <t>87885</t>
  </si>
  <si>
    <t>6.4.</t>
  </si>
  <si>
    <t>87529</t>
  </si>
  <si>
    <t>6.5.</t>
  </si>
  <si>
    <t>87531</t>
  </si>
  <si>
    <t>6.6.</t>
  </si>
  <si>
    <t>87775</t>
  </si>
  <si>
    <t>6.7.</t>
  </si>
  <si>
    <t>90406</t>
  </si>
  <si>
    <t>6.8.</t>
  </si>
  <si>
    <t>87271</t>
  </si>
  <si>
    <t>7.</t>
  </si>
  <si>
    <t>7.1.</t>
  </si>
  <si>
    <t>94319</t>
  </si>
  <si>
    <t>7.2.</t>
  </si>
  <si>
    <t>95241</t>
  </si>
  <si>
    <t>7.3.</t>
  </si>
  <si>
    <t>87257</t>
  </si>
  <si>
    <t>7.4.</t>
  </si>
  <si>
    <t>96622</t>
  </si>
  <si>
    <t>7.5.</t>
  </si>
  <si>
    <t>10</t>
  </si>
  <si>
    <t>8.</t>
  </si>
  <si>
    <t>8.1.</t>
  </si>
  <si>
    <t>88485</t>
  </si>
  <si>
    <t>8.2.</t>
  </si>
  <si>
    <t>88415</t>
  </si>
  <si>
    <t>8.3.</t>
  </si>
  <si>
    <t>88484</t>
  </si>
  <si>
    <t>8.4.</t>
  </si>
  <si>
    <t>88489</t>
  </si>
  <si>
    <t>8.5.</t>
  </si>
  <si>
    <t>95626</t>
  </si>
  <si>
    <t>8.6.</t>
  </si>
  <si>
    <t>88488</t>
  </si>
  <si>
    <t>8.7.</t>
  </si>
  <si>
    <t>73924/001</t>
  </si>
  <si>
    <t>8.8.</t>
  </si>
  <si>
    <t>41595</t>
  </si>
  <si>
    <t>9.</t>
  </si>
  <si>
    <t>9.1.</t>
  </si>
  <si>
    <t>11</t>
  </si>
  <si>
    <t>9.2.</t>
  </si>
  <si>
    <t>9.3.</t>
  </si>
  <si>
    <t>91996</t>
  </si>
  <si>
    <t>9.4.</t>
  </si>
  <si>
    <t>92023</t>
  </si>
  <si>
    <t>9.5.</t>
  </si>
  <si>
    <t>9.6.</t>
  </si>
  <si>
    <t>9.7.</t>
  </si>
  <si>
    <t>91854</t>
  </si>
  <si>
    <t>9.8.</t>
  </si>
  <si>
    <t>91856</t>
  </si>
  <si>
    <t>9.9.</t>
  </si>
  <si>
    <t>91871</t>
  </si>
  <si>
    <t>9.10.</t>
  </si>
  <si>
    <t>91884</t>
  </si>
  <si>
    <t>9.11.</t>
  </si>
  <si>
    <t>91872</t>
  </si>
  <si>
    <t>9.12.</t>
  </si>
  <si>
    <t>91885</t>
  </si>
  <si>
    <t>9.13.</t>
  </si>
  <si>
    <t>91931</t>
  </si>
  <si>
    <t>9.14.</t>
  </si>
  <si>
    <t>91929</t>
  </si>
  <si>
    <t>9.15.</t>
  </si>
  <si>
    <t>91927</t>
  </si>
  <si>
    <t>9.16.</t>
  </si>
  <si>
    <t>93657</t>
  </si>
  <si>
    <t>9.17.</t>
  </si>
  <si>
    <t>93655</t>
  </si>
  <si>
    <t>10.</t>
  </si>
  <si>
    <t>10.1.</t>
  </si>
  <si>
    <t>9868</t>
  </si>
  <si>
    <t>10.2.</t>
  </si>
  <si>
    <t>89714</t>
  </si>
  <si>
    <t>10.3.</t>
  </si>
  <si>
    <t>9875</t>
  </si>
  <si>
    <t>10.4.</t>
  </si>
  <si>
    <t>9874</t>
  </si>
  <si>
    <t>10.5.</t>
  </si>
  <si>
    <t>89707</t>
  </si>
  <si>
    <t>10.6.</t>
  </si>
  <si>
    <t>14</t>
  </si>
  <si>
    <t>10.7.</t>
  </si>
  <si>
    <t>95463</t>
  </si>
  <si>
    <t>10.8.</t>
  </si>
  <si>
    <t>39365</t>
  </si>
  <si>
    <t>10.9.</t>
  </si>
  <si>
    <t>15</t>
  </si>
  <si>
    <t>10.10.</t>
  </si>
  <si>
    <t>89353</t>
  </si>
  <si>
    <t>10.11.</t>
  </si>
  <si>
    <t>88503</t>
  </si>
  <si>
    <t>11.</t>
  </si>
  <si>
    <t>11.1.</t>
  </si>
  <si>
    <t>86932</t>
  </si>
  <si>
    <t>11.2.</t>
  </si>
  <si>
    <t>11.3.</t>
  </si>
  <si>
    <t>86943</t>
  </si>
  <si>
    <t>11.4.</t>
  </si>
  <si>
    <t>36081</t>
  </si>
  <si>
    <t>11.5.</t>
  </si>
  <si>
    <t>95547</t>
  </si>
  <si>
    <t>11.6.</t>
  </si>
  <si>
    <t>11.7.</t>
  </si>
  <si>
    <t>12.</t>
  </si>
  <si>
    <t>12.1.</t>
  </si>
  <si>
    <t>16</t>
  </si>
  <si>
    <t>12.2.</t>
  </si>
  <si>
    <t>17</t>
  </si>
  <si>
    <t>12.3.</t>
  </si>
  <si>
    <t>18</t>
  </si>
  <si>
    <t>12.4.</t>
  </si>
  <si>
    <t>19</t>
  </si>
  <si>
    <t>12.5.</t>
  </si>
  <si>
    <t>20</t>
  </si>
  <si>
    <t>13.</t>
  </si>
  <si>
    <t>13.1.</t>
  </si>
  <si>
    <t>72553</t>
  </si>
  <si>
    <t>13.2.</t>
  </si>
  <si>
    <t>37539</t>
  </si>
  <si>
    <t>13.3.</t>
  </si>
  <si>
    <t>97599</t>
  </si>
  <si>
    <t>13.4.</t>
  </si>
  <si>
    <t>37556</t>
  </si>
  <si>
    <t>14.</t>
  </si>
  <si>
    <t>14.1.</t>
  </si>
  <si>
    <t>25399</t>
  </si>
  <si>
    <t>14.2.</t>
  </si>
  <si>
    <t>25398</t>
  </si>
  <si>
    <t>SERVIÇOS INICIAIS</t>
  </si>
  <si>
    <t>PLACA DE OBRA EM CHAPA DE ACO GALVANIZADO</t>
  </si>
  <si>
    <t>LOCACAO DE CONTAINER 2,30 X 4,30 M, ALT. 2,50 M, PARA SANITARIO, COM 3 BACIAS, 4 CHUVEIROS, 1 LAVATORIO E 1 MICTORIO</t>
  </si>
  <si>
    <t>LOCACAO CONVENCIONAL DE OBRA, ATRAVÉS DE GABARITO DE TABUAS CORRIDAS PONTALETADAS, COM REAPROVEITAMENTO DE 3 VEZES.</t>
  </si>
  <si>
    <t>FUNDAÇÃO</t>
  </si>
  <si>
    <t>ESTACA HÉLICE CONTÍNUA, DIÂMETRO DE 30 CM, COMPRIMENTO TOTAL ATÉ 15 M, PERFURATRIZ COM TORQUE DE 170 KN.M (EXCLUSIVE MOBILIZAÇÃO E DESMOBILIZAÇÃO). AF_02/2015</t>
  </si>
  <si>
    <t>MONTAGEM DE ARMADURA LONGITUDINAL DE ESTACAS DE SEÇÃO CIRCULAR, DIÂMETRO = 10,0 MM. AF_11/2016</t>
  </si>
  <si>
    <t>MONTAGEM DE ARMADURA TRANSVERSAL DE ESTACAS DE SEÇÃO CIRCULAR, DIÂMETRO = 5,0 MM. AF_11/2016</t>
  </si>
  <si>
    <t>ESCAVAÇÃO MANUAL PARA BLOCO DE COROAMENTO OU SAPATA, COM PREVISÃO DE FÔRMA. AF_06/2017</t>
  </si>
  <si>
    <t>FORMA EM TUBO DE CONCRETO 80CM PARA BLOCO DE COROAMENTO.</t>
  </si>
  <si>
    <t>MONTAGEM DE ARMADURA LONGITUDINAL/TRANSVERSAL DE ESTACAS DE SEÇÃO CIRCULAR, DIÂMETRO = 8,0 MM. AF_11/2016</t>
  </si>
  <si>
    <t>CONCRETAGEM DE BLOCOS DE COROAMENTO E VIGAS BALDRAMES, FCK 20 MPA, COM USO DE BOMBA LANÇAMENTO, ADENSAMENTO E ACABAMENTO</t>
  </si>
  <si>
    <t>ESCAVAÇÃO MANUAL DE VALA PARA VIGA BALDRAME, COM PREVISÃO DE FÔRMA. AF_06/2017</t>
  </si>
  <si>
    <t>FABRICAÇÃO, MONTAGEM E DESMONTAGEM DE FÔRMA PARA VIGA BALDRAME, EM MADEIRA SERRADA, E=25 MM, 2 UTILIZAÇÕES. AF_06/2017</t>
  </si>
  <si>
    <t>ARMAÇÃO DE BLOCO, VIGA BALDRAME OU SAPATA UTILIZANDO AÇO CA-50 DE 10 MM - MONTAGEM. AF_06/2017</t>
  </si>
  <si>
    <t>ARMAÇÃO DE PILAR OU VIGA DE UMA ESTRUTURA CONVENCIONAL DE CONCRETO ARMADO EM UMA EDIFICAÇÃO TÉRREA OU SOBRADO UTILIZANDO AÇO CA-60 DE 5,0 MM - MONTAGEM. AF_12/2015</t>
  </si>
  <si>
    <t>IMPERMEABILIZACAO DE ESTRUTURAS ENTERRADAS, COM TINTA ASFALTICA, DUAS DEMAOS.</t>
  </si>
  <si>
    <t>ESTRUTURA DE CONCRETO E ALVENARIA</t>
  </si>
  <si>
    <t>PILAR PRÉ-MOLDADO TIPO "H" 25X35CM, COMPRIMENTO DE 7,60M, S/ MÍSULA DE APOIO.</t>
  </si>
  <si>
    <t>VIGA DE CINTAMENTO PRÉ-MOLDADA MODELO "VA01" 20X30CM, COMPRIMENTO  5,45M.</t>
  </si>
  <si>
    <t>VIGA DE CINTAMENTO PRÉ-MOLDADA MODELO "VA02" 20X30CM, COMPRIMENTO  4,60M.</t>
  </si>
  <si>
    <t>VIGA DE CINTAMENTO PRÉ-MOLDADA MODELO "VA03" 20X30CM, COMPRIMENTO  4,25M.</t>
  </si>
  <si>
    <t>MONTAGEM E DESMONTAGEM DE FÔRMA DE PILARES RETANGULARES E ESTRUTURAS SIMILARES COM ÁREA MÉDIA DAS SEÇÕES MENOR OU IGUAL A 0,25 M², PÉ-DIREITO SIMPLES, EM MADEIRA SERRADA, 2 UTILIZAÇÕES. AF_12/2015</t>
  </si>
  <si>
    <t>ARMAÇÃO DE PILAR OU VIGA DE UMA ESTRUTURA CONVENCIONAL DE CONCRETO ARMADO EM UMA EDIFICAÇÃO TÉRREA OU SOBRADO UTILIZANDO AÇO CA-50 DE 10,0 MM - MONTAGEM. AF_12/2015</t>
  </si>
  <si>
    <t>CONCRETO FCK = 20MPA, TRAÇO 1:2,7:3 (CIMENTO/ AREIA MÉDIA/ BRITA 1)  - PREPARO MECÂNICO COM BETONEIRA 400 L. AF_07/2016</t>
  </si>
  <si>
    <t>LANÇAMENTO COM USO DE BALDES, ADENSAMENTO E ACABAMENTO DE CONCRETO EM ESTRUTURAS. AF_12/2015</t>
  </si>
  <si>
    <t>ALVENARIA DE VEDAÇÃO DE BLOCOS CERÂMICOS FURADOS NA HORIZONTAL DE 14X9X19CM (ESPESSURA 14CM, BLOCO DEITADO) DE PAREDES COM ÁREA LÍQUIDA MAIOR OU IGUAL A 6M² COM VÃOS E ARGAMASSA DE ASSENTAMENTO COM PREPARO MANUAL. AF_06/2014</t>
  </si>
  <si>
    <t>VERGA MOLDADA IN LOCO EM CONCRETO PARA JANELAS COM ATÉ 1,5 M DE VÃO. AF_03/2016</t>
  </si>
  <si>
    <t>CONTRAVERGA PRÉ-MOLDADA PARA VÃOS DE ATÉ 1,5 M DE COMPRIMENTO. AF_03/2016</t>
  </si>
  <si>
    <t>VIGA DE CINTAMENTO MOLDADA IN-LOCO EM CONCRETO (Ref. 93187)</t>
  </si>
  <si>
    <t>LAJE PRE-MOLD BETA 11 P/1KN/M2 VAOS 4,40M/INCL VIGOTAS TIJOLOS ARMADURA NEGATIVA CAPEAMENTO 3CM CONCRETO 20MPA ESCORAMENTO MATERIAL E MAO  DE OBRA.</t>
  </si>
  <si>
    <t>IMPERMEABILIZACAO DE SUPERFICIE COM MANTA ASFALTICA PROTEGIDA COM FILME DE ALUMINIO GOFRADO (DE ESPESSURA 0,8MM), INCLUSA APLICACAO DE  EMULSAO ASFALTICA, E=3MM.</t>
  </si>
  <si>
    <t>ESTRUTURAS METÁLICAS</t>
  </si>
  <si>
    <t>TESOURA DE OITÃO "TO01", Perfil 40x100x40 e=2,25mm (intermediário), Perfil 50x127x50 e=3,00mm (superior e inferior)</t>
  </si>
  <si>
    <t>TESOURA INTERMEDIÁRIO "T101", Perfil 40x100x40 e=2,25mm (intermediário), Perfil 50x127x50 e=3,00mm (superior e inferior)</t>
  </si>
  <si>
    <t>VIGA TRELIÇADA PARA TRAVAMENTO DE OITÃO "VT01", Perfil 40x100x40 e=2,25mm (intermediário), Perfil 50x127x50 e=2,65mm (superior e inferior)</t>
  </si>
  <si>
    <t>TIRANTE DE FERRO REDONDO 10,0 MM</t>
  </si>
  <si>
    <t>TERÇA "SOB A COBERTURA 18X34M" DE PERFIL METÁLICO 17X40X100X40X17 E=2,65MM</t>
  </si>
  <si>
    <t>COBERTURA</t>
  </si>
  <si>
    <t>TELHAMENTO COM TELHA DE AÇO/ALUMÍNIO E = 0,5 MM, COM ATÉ 2 ÁGUAS, INCLUSO IÇAMENTO. AF_06/2016</t>
  </si>
  <si>
    <t>CALHA EM CHAPA DE AÇO GALVANIZADO NÚMERO 24, DESENVOLVIMENTO DE 50 CM, INCLUSO TRANSPORTE VERTICAL. AF_06/2016</t>
  </si>
  <si>
    <t>TUBO PVC, SÉRIE R, ÁGUA PLUVIAL, DN 100 MM, FORNECIDO E INSTALADO EM CONDUTORES VERTICAIS DE ÁGUAS PLUVIAIS. AF_12/2014</t>
  </si>
  <si>
    <t>JOELHO 90 GRAUS, PVC, SERIE R, ÁGUA PLUVIAL, DN 100 MM, JUNTA ELÁSTICA, FORNECIDO E INSTALADO EM RAMAL DE ENCAMINHAMENTO. AF_12/2014</t>
  </si>
  <si>
    <t>CUMEEIRA EM PERFIL ONDULADO DE ALUMÍNIO</t>
  </si>
  <si>
    <t>REVESTIMENTOS</t>
  </si>
  <si>
    <t>CHAPISCO APLICADO EM ALVENARIAS E ESTRUTURAS DE CONCRETO INTERNAS, COM COLHER DE PEDREIRO.  ARGAMASSA TRAÇO 1:3 COM PREPARO EM BETONEIRA 400L. AF_06/2014</t>
  </si>
  <si>
    <t>CHAPISCO APLICADO EM ALVENARIA (COM PRESENÇA DE VÃOS) E ESTRUTURAS DE CONCRETO DE FACHADA, COM ROLO PARA TEXTURA ACRÍLICA.  ARGAMASSA INDUSTRIALIZADA COM PREPARO EM MISTURADOR 300 KG. AF_06/2014</t>
  </si>
  <si>
    <t>CHAPISCO APLICADO NO TETO, COM ROLO PARA TEXTURA ACRÍLICA. ARGAMASSA INDUSTRIALIZADA COM PREPARO EM MISTURADOR 300 KG.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</si>
  <si>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</si>
  <si>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</si>
  <si>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EMBOÇO OU MASSA ÚNICA EM ARGAMASSA TRAÇO 1:2:8, PREPARO MECÂNICO COM BETONEIRA 400 L, APLICADA MANUALMENTE EM PANOS DE FACHADA COM PRESENÇA DE VÃOS, ESPESSURA DE 25 MM. AF_06/2014</t>
  </si>
  <si>
    <t>MASSA ÚNICA, PARA RECEBIMENTO DE PINTURA, EM ARGAMASSA TRAÇO 1:2:8, PREPARO MECÂNICO COM BETONEIRA 400L, APLICADA MANUALMENTE EM TETO, ESPESSURA DE 20MM, COM EXECUÇÃO DE TALISCAS. AF_03/2015</t>
  </si>
  <si>
    <t>REVESTIMENTO CERÂMICO PARA PAREDES INTERNAS COM PLACAS TIPO ESMALTADA EXTRA DE DIMENSÕES 25X35 CM APLICADAS EM AMBIENTES DE ÁREA MAIOR QUE 5 M² A MEIA ALTURA DAS PAREDES. AF_06/2014</t>
  </si>
  <si>
    <t>PISOS</t>
  </si>
  <si>
    <t>ATERRO MANUAL DE VALAS COM SOLO ARGILO-ARENOSO E COMPACTAÇÃO MECANIZADA. AF_05/2016</t>
  </si>
  <si>
    <t>LASTRO DE CONCRETO MAGRO, APLICADO EM PISOS OU RADIERS, ESPESSURA DE 5 CM. AF_07_2016</t>
  </si>
  <si>
    <t>REVESTIMENTO CERÂMICO PARA PISO COM PLACAS TIPO ESMALTADA EXTRA DE DIMENSÕES 60X60 CM APLICADA EM AMBIENTES DE ÁREA MAIOR QUE 10 M2. AF_06/2014</t>
  </si>
  <si>
    <t>LASTRO COM MATERIAL GRANULAR, APLICAÇÃO EM PISOS OU RADIERS, ESPESSURA DE *5 CM*. AF_08/2017</t>
  </si>
  <si>
    <t>EXECUÇÃO DE PISO DE CONCRETO COM CONCRETO MOLDADO IN LOCO, USINADO, ACABAMENTO POLIDO MECANICAMENTE, ESPESSURA 8 CM, ARMADO</t>
  </si>
  <si>
    <t>PINTURAS</t>
  </si>
  <si>
    <t>APLICAÇÃO DE FUNDO SELADOR ACRÍLICO EM PAREDES, UMA DEMÃO. AF_06/2014</t>
  </si>
  <si>
    <t>APLICAÇÃO MANUAL DE FUNDO SELADOR ACRÍLICO EM PAREDES EXTERNAS DE CASAS. AF_06/2014</t>
  </si>
  <si>
    <t>APLICAÇÃO DE FUNDO SELADOR ACRÍLICO EM TETO, UMA DEMÃO. AF_06/2014</t>
  </si>
  <si>
    <t>APLICAÇÃO MANUAL DE PINTURA COM TINTA LÁTEX ACRÍLICA EM PAREDES, DUAS DEMÃOS. AF_06/2014</t>
  </si>
  <si>
    <t>APLICAÇÃO MANUAL DE TINTA LÁTEX ACRÍLICA EM PAREDE EXTERNAS DE CASAS, DUAS DEMÃOS. AF_11/2016</t>
  </si>
  <si>
    <t>APLICAÇÃO MANUAL DE PINTURA COM TINTA LÁTEX ACRÍLICA EM TETO, DUAS DEMÃOS. AF_06/2014</t>
  </si>
  <si>
    <t>PINTURA ESMALTE ALTO BRILHO, DUAS DEMAOS, SOBRE SUPERFICIE METALICA</t>
  </si>
  <si>
    <t>PINTURA ACRILICA DE FAIXAS DE DEMARCACAO EM QUADRA POLIESPORTIVA, 5 CM DE LARGURA</t>
  </si>
  <si>
    <t>ELÉTRICO</t>
  </si>
  <si>
    <t>LUMINARIA LED REFLETOR RETANGULAR BIVOLT, LUZ BRANCA, 150 W</t>
  </si>
  <si>
    <t>LUMINÁRIA TIPO SPOT, DE SOBREPOR, COM 2 LÂMPADAS LED DE 10 W - FORNECIMENTO E INSTALAÇÃO</t>
  </si>
  <si>
    <t>TOMADA MÉDIA DE EMBUTIR (1 MÓDULO), 2P+T 10 A, INCLUINDO SUPORTE E PLACA - FORNECIMENTO E INSTALAÇÃO. AF_12/2015</t>
  </si>
  <si>
    <t>INTERRUPTOR SIMPLES (1 MÓDULO) COM 1 TOMADA DE EMBUTIR 2P+T 10 A,  INCLUINDO SUPORTE E PLACA - FORNECIMENTO E INSTALAÇÃO. AF_12/2015</t>
  </si>
  <si>
    <t>QUADRO DE DISTRIBUICAO DE ENERGIA DE EMBUTIR, EM CHAPA METALICA, PARA 6 DISJUNTORES TERMOMAGNETICOS MONOPOLARES SEM BARRAMENTO FORNECIMENTO E INSTALACAO</t>
  </si>
  <si>
    <t>ELETRODUTO FLEXÍVEL CORRUGADO, PVC, DN 25 MM (3/4"), PARA CIRCUITOS TERMINAIS, INSTALADO EM PAREDE - FORNECIMENTO E INSTALAÇÃO. AF_12/2015</t>
  </si>
  <si>
    <t>ELETRODUTO FLEXÍVEL CORRUGADO, PVC, DN 32 MM (1"), PARA CIRCUITOS TERMINAIS, INSTALADO EM PAREDE - FORNECIMENTO E INSTALAÇÃO. AF_12/2015</t>
  </si>
  <si>
    <t>ELETRODUTO RÍGIDO ROSCÁVEL, PVC, DN 25 MM (3/4"), PARA CIRCUITOS TERMINAIS, INSTALADO EM PAREDE - FORNECIMENTO E INSTALAÇÃO. AF_12/2015</t>
  </si>
  <si>
    <t>LUVA PARA ELETRODUTO, PVC, ROSCÁVEL, DN 25 MM (3/4"), PARA CIRCUITOS TERMINAIS, INSTALADA EM PAREDE - FORNECIMENTO E INSTALAÇÃO. AF_12/2015</t>
  </si>
  <si>
    <t>ELETRODUTO RÍGIDO ROSCÁVEL, PVC, DN 32 MM (1"), PARA CIRCUITOS TERMINAIS, INSTALADO EM PAREDE - FORNECIMENTO E INSTALAÇÃO. AF_12/2015</t>
  </si>
  <si>
    <t>LUVA PARA ELETRODUTO, PVC, ROSCÁVEL, DN 32 MM (1"), PARA CIRCUITOS TERMINAIS, INSTALADA EM PAREDE - FORNECIMENTO E INSTALAÇÃO. AF_12/2015</t>
  </si>
  <si>
    <t>CABO DE COBRE FLEXÍVEL ISOLADO, 6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</si>
  <si>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</si>
  <si>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2,5 MM², ANTI-CHAMA 0,6/1,0 KV, PARA CIRCUITOS TERMINAIS - FORNECIMENTO E INSTALAÇÃO. AF_12/2015</t>
  </si>
  <si>
    <t>DISJUNTOR MONOPOLAR TIPO DIN, CORRENTE NOMINAL DE 32A - FORNECIMENTO E INSTALAÇÃO. AF_04/2016</t>
  </si>
  <si>
    <t>DISJUNTOR MONOPOLAR TIPO DIN, CORRENTE NOMINAL DE 20A - FORNECIMENTO E INSTALAÇÃO. AF_04/2016</t>
  </si>
  <si>
    <t>HIDROSSANITÁRIO</t>
  </si>
  <si>
    <t>TUBO PVC, SOLDAVEL, DN 25 MM, AGUA FRIA (NBR-5648)</t>
  </si>
  <si>
    <t>TUBO PVC, SERIE NORMAL, ESGOTO PREDIAL, DN 100 MM, FORNECIDO E INSTALADO EM RAMAL DE DESCARGA OU RAMAL DE ESGOTO SANITÁRIO. AF_12/2014</t>
  </si>
  <si>
    <t>TUBO PVC, SOLDAVEL, DN 50 MM, PARA AGUA FRIA (NBR-5648)</t>
  </si>
  <si>
    <t>TUBO PVC, SOLDAVEL, DN 40 MM, AGUA FRIA (NBR-5648)</t>
  </si>
  <si>
    <t>CAIXA SIFONADA, PVC, DN 100 X 100 X 50 MM, JUNTA ELÁSTICA, FORNECIDA E INSTALADA EM RAMAL DE DESCARGA OU EM RAMAL DE ESGOTO SANITÁRIO. AF_12/2014</t>
  </si>
  <si>
    <t>CAIXA DE INSPEÇÃO/PASSAGEM, 300X300X600, SAÍDA 100MM</t>
  </si>
  <si>
    <t>FOSSA SÉPTICA EM ALVENARIA DE TIJOLO CERÂMICO MACIÇO, DIMENSÕES EXTERNAS DE 1,90X1,10X1,40 M, VOLUME DE 1.500 LITROS, REVESTIDO INTERNAMENTE COM MASSA ÚNICA E IMPERMEABILIZANTE E COM TAMPA DE CONCRETO ARMADO COM ESPESSURA DE 8 CM</t>
  </si>
  <si>
    <t>FILTRO ANAEROBIO, EM POLIETILENO DE ALTA DENSIDADE (PEAD), CAPACIDADE *1100* LITROS (NBR 13969)</t>
  </si>
  <si>
    <t>SUMIDOURO DE PEDRA-DE-MÃO, COM COBERTURA DE LONA E CAMA DE SOLO, DIMENSÃO 6,0X2,0X2,0M</t>
  </si>
  <si>
    <t>REGISTRO DE GAVETA BRUTO, LATÃO, ROSCÁVEL, 3/4", FORNECIDO E INSTALADO EM RAMAL DE ÁGUA. AF_12/2014</t>
  </si>
  <si>
    <t>CAIXA D´ÁGUA EM POLIETILENO, 1000 LITROS, COM ACESSÓRIOS</t>
  </si>
  <si>
    <t>LOUÇAS E ACESSÓRIOS</t>
  </si>
  <si>
    <t>VASO SANITÁRIO SIFONADO COM CAIXA ACOPLADA LOUÇA BRANCA - PADRÃO MÉDIO, INCLUSO ENGATE FLEXÍVEL EM METAL CROMADO, 1/2 X 40CM - FORNECIMENTO E INSTALAÇÃO. AF_12/2013</t>
  </si>
  <si>
    <t>LAVATÓRIO LOUÇA BRANCA SUSPENSO DE CANTO, 29,5 X 39CM OU EQUIVALENTE, PADRÃO POPULAR, INCLUSO SIFÃO FLEXÍVEL EM PVC, VÁLVULA E ENGATE FLEXÍVEL 30CM EM PLÁSTICO E TORNEIRA CROMADA DE MESA, PADRÃO POPULAR - FORNECIMENTO E INSTALAÇÃO</t>
  </si>
  <si>
    <t>LAVATÓRIO LOUÇA BRANCA SUSPENSO, 29,5 X 39CM OU EQUIVALENTE, PADRÃO POPULAR, INCLUSO SIFÃO FLEXÍVEL EM PVC, VÁLVULA E ENGATE FLEXÍVEL 30CM EM PLÁSTICO E TORNEIRA CROMADA DE MESA, PADRÃO POPULAR - FORNECIMENTO E INSTALAÇÃO. AF_12/2013</t>
  </si>
  <si>
    <t>BARRA DE APOIO RETA, EM ACO INOX POLIDO, COMPRIMENTO 80CM, DIAMETRO MINIMO 3 CM</t>
  </si>
  <si>
    <t>SABONETEIRA PLASTICA TIPO DISPENSER PARA SABONETE LIQUIDO COM RESERVATORIO 800 A 1500 ML, INCLUSO FIXAÇÃO. AF_10/2016</t>
  </si>
  <si>
    <t>TOALHEIRO PLASTICO TIPO DISPENSER PARA PAPEL TOALHA INTERFOLHADO</t>
  </si>
  <si>
    <t>PAPELEIRA PLASTICA TIPO DISPENSER PARA PAPEL HIGIENICO ROLAO</t>
  </si>
  <si>
    <t>ESQUADRIA</t>
  </si>
  <si>
    <t>PORTA DE FERRO TIPO VENEZIANA 1,00X2,10, DE ABRIR, COM FUNDO ANTICORROSIVO / PRIMER DE PROTECAO, COM GUARNICAO/ALIZAR/VISTA</t>
  </si>
  <si>
    <t>PORTA DE FERRO TIPO VENEZIANA 0,90X2,10, DE ABRIR, COM FUNDO ANTICORROSIVO / PRIMER DE PROTECAO, COM GUARNICAO/ALIZAR/VISTA</t>
  </si>
  <si>
    <t>PORTA DE FERRO TIPO VENEZIANA 0,80X1,80, DE ABRIR, COM FUNDO ANTICORROSIVO / PRIMER DE PROTECAO, COM GUARNICAO/ALIZAR/VISTA</t>
  </si>
  <si>
    <t>JANELA TIPO TOMBAMENTO C/ VIDRO TEMPERADO 8MM, C/ CAIXILHO EM ALUMÍNIO</t>
  </si>
  <si>
    <t>DIVISÓRIA DE BANHEIRO EM CHAPA E PERFIL METÁLICO</t>
  </si>
  <si>
    <t>PPCI</t>
  </si>
  <si>
    <t>EXTINTOR DE PQS 4KG - FORNECIMENTO E INSTALACAO</t>
  </si>
  <si>
    <t>PLACA DE SINALIZACAO DE SEGURANCA CONTRA INCENDIO, FOTOLUMINESCENTE, RETANGULAR, *13 X 26* CM, EM PVC *2* MM ANTI-CHAMAS (SIMBOLOS, CORES E PICTOGRAMAS CONFORME NBR 13434)</t>
  </si>
  <si>
    <t>LUMINÁRIA DE EMERGÊNCIA - FORNECIMENTO E INSTALAÇÃO. AF_11/2017</t>
  </si>
  <si>
    <t>PLACA DE SINALIZACAO DE SEGURANCA CONTRA INCENDIO, FOTOLUMINESCENTE, QUADRADA, *20 X 20* CM, EM PVC *2* MM ANTI-CHAMAS (SIMBOLOS, CORES E PICTOGRAMAS CONFORME NBR 13434)</t>
  </si>
  <si>
    <t>EQUIPAMENTOS P/ QUADRA POLIESPORTIVA</t>
  </si>
  <si>
    <t>CONJUNTO PARA QUADRA DE  VOLEI COM POSTES EM TUBO DE ACO GALVANIZADO 3", H = *255* CM, PINTURA EM TINTA ESMALTE SINTETICO, REDE DE NYLON COM 2 MM, MALHA 10 X 10 CM E ANTENAS OFICIAIS EM FIBRA DE VIDRO</t>
  </si>
  <si>
    <t>CONJUNTO PARA FUTSAL COM TRAVES OFICIAIS DE 3,00 X 2,00 M EM TUBO DE ACO GALVANIZADO 3" COM REQUADRO EM TUBO DE 1", PINTURA EM PRIMER COM TINTA ESMALTE SINTETICO E REDES DE POLIETILENO FIO 4 MM</t>
  </si>
  <si>
    <t/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</si>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</sst>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5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0" fontId="11" fillId="0" borderId="1" xfId="0" applyFont="1" applyBorder="1" applyProtection="1">
      <protection locked="0"/>
    </xf>
    <xf numFmtId="1" fontId="11" fillId="3" borderId="1" xfId="0" applyNumberFormat="1" applyFont="1" applyFill="1" applyBorder="1" applyProtection="1"/>
    <xf numFmtId="1" fontId="11" fillId="0" borderId="1" xfId="0" applyNumberFormat="1" applyFont="1" applyBorder="1" applyProtection="1">
      <protection locked="0"/>
    </xf>
    <xf numFmtId="164" fontId="11" fillId="0" borderId="1" xfId="0" applyNumberFormat="1" applyFont="1" applyBorder="1" applyProtection="1">
      <protection locked="0"/>
    </xf>
    <xf numFmtId="0" fontId="11" fillId="0" borderId="1" xfId="0" applyNumberFormat="1" applyFont="1" applyBorder="1" applyProtection="1">
      <protection locked="0"/>
    </xf>
    <xf numFmtId="167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168" fontId="3" fillId="0" borderId="1" xfId="0" applyNumberFormat="1" applyFont="1" applyFill="1" applyBorder="1" applyProtection="1">
      <protection locked="0"/>
    </xf>
    <xf numFmtId="4" fontId="3" fillId="3" borderId="1" xfId="0" applyNumberFormat="1" applyFont="1" applyFill="1" applyBorder="1" applyProtection="1"/>
    <xf numFmtId="10" fontId="11" fillId="0" borderId="1" xfId="48" applyNumberFormat="1" applyFont="1" applyBorder="1" applyProtection="1">
      <protection locked="0"/>
    </xf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1" fontId="11" fillId="3" borderId="1" xfId="0" applyNumberFormat="1" applyFont="1" applyFill="1" applyBorder="1" applyProtection="1">
      <protection locked="0"/>
    </xf>
    <xf numFmtId="4" fontId="3" fillId="3" borderId="1" xfId="0" applyNumberFormat="1" applyFont="1" applyFill="1" applyBorder="1" applyProtection="1"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168" fontId="4" fillId="3" borderId="1" xfId="0" applyNumberFormat="1" applyFont="1" applyFill="1" applyBorder="1" applyProtection="1">
      <protection locked="0"/>
    </xf>
    <xf numFmtId="4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B19" sqref="B19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181" t="s">
        <v>3752</v>
      </c>
      <c r="B1" s="182"/>
      <c r="C1" s="182"/>
      <c r="D1" s="182"/>
      <c r="E1" s="182"/>
      <c r="F1" s="182"/>
      <c r="G1" s="183"/>
    </row>
    <row r="2" spans="1:8" s="92" customFormat="1" ht="15.75" thickBot="1" x14ac:dyDescent="0.3">
      <c r="A2" s="46" t="s">
        <v>161</v>
      </c>
      <c r="B2" s="187" t="s">
        <v>7</v>
      </c>
      <c r="C2" s="187"/>
      <c r="D2" s="76" t="s">
        <v>162</v>
      </c>
      <c r="E2" s="112"/>
      <c r="F2" s="77" t="s">
        <v>163</v>
      </c>
      <c r="G2" s="35"/>
      <c r="H2" s="89"/>
    </row>
    <row r="3" spans="1:8" s="92" customFormat="1" ht="31.5" customHeight="1" thickBot="1" x14ac:dyDescent="0.3">
      <c r="A3" s="41" t="s">
        <v>153</v>
      </c>
      <c r="B3" s="188" t="s">
        <v>3983</v>
      </c>
      <c r="C3" s="188"/>
      <c r="D3" s="188"/>
      <c r="E3" s="188"/>
      <c r="F3" s="188"/>
      <c r="G3" s="189"/>
    </row>
    <row r="4" spans="1:8" s="92" customFormat="1" ht="15.75" thickBot="1" x14ac:dyDescent="0.3">
      <c r="A4" s="46" t="s">
        <v>175</v>
      </c>
      <c r="B4" s="190" t="s">
        <v>3984</v>
      </c>
      <c r="C4" s="190"/>
      <c r="D4" s="190"/>
      <c r="E4" s="191"/>
      <c r="F4" s="47" t="s">
        <v>179</v>
      </c>
      <c r="G4" s="123" t="s">
        <v>3985</v>
      </c>
    </row>
    <row r="5" spans="1:8" s="92" customFormat="1" ht="15.75" thickBot="1" x14ac:dyDescent="0.3">
      <c r="A5" s="46" t="s">
        <v>3786</v>
      </c>
      <c r="B5" s="126" t="s">
        <v>170</v>
      </c>
      <c r="C5" s="176" t="s">
        <v>3957</v>
      </c>
      <c r="D5" s="176"/>
      <c r="E5" s="176"/>
      <c r="F5" s="192"/>
      <c r="G5" s="193"/>
    </row>
    <row r="6" spans="1:8" s="94" customFormat="1" ht="15.75" thickBot="1" x14ac:dyDescent="0.3">
      <c r="A6" s="46" t="s">
        <v>155</v>
      </c>
      <c r="B6" s="78">
        <f>'Orçamento-base'!C6</f>
        <v>299910.25999999989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3747</v>
      </c>
      <c r="B8" s="91">
        <f>COUNT('Orçamento-base'!B12:B39950)</f>
        <v>109</v>
      </c>
      <c r="C8" s="81"/>
      <c r="D8" s="81"/>
      <c r="E8" s="82"/>
      <c r="F8" s="81"/>
      <c r="G8" s="98"/>
      <c r="H8" s="95"/>
    </row>
    <row r="9" spans="1:8" s="96" customFormat="1" x14ac:dyDescent="0.25">
      <c r="A9" s="158" t="s">
        <v>3934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8" ht="13.5" customHeight="1" x14ac:dyDescent="0.25">
      <c r="A11" s="184" t="s">
        <v>3750</v>
      </c>
      <c r="B11" s="185" t="s">
        <v>3751</v>
      </c>
      <c r="C11" s="101" t="s">
        <v>165</v>
      </c>
      <c r="D11" s="103"/>
      <c r="E11" s="103"/>
      <c r="F11" s="103"/>
      <c r="G11" s="111" t="s">
        <v>171</v>
      </c>
    </row>
    <row r="12" spans="1:8" x14ac:dyDescent="0.25">
      <c r="A12" s="184"/>
      <c r="B12" s="186"/>
      <c r="C12" s="102" t="s">
        <v>164</v>
      </c>
      <c r="D12" s="103"/>
      <c r="E12" s="104"/>
      <c r="F12" s="104"/>
      <c r="G12" s="102" t="s">
        <v>164</v>
      </c>
    </row>
    <row r="13" spans="1:8" x14ac:dyDescent="0.25">
      <c r="A13" s="36">
        <v>1</v>
      </c>
      <c r="B13" s="37" t="s">
        <v>3986</v>
      </c>
      <c r="C13" s="86">
        <f>SUMIF('Orçamento-base'!$A$12:$A$39952,Identificação!$A13,'Orçamento-base'!$K$12:$K$39952)</f>
        <v>299910.25999999989</v>
      </c>
      <c r="D13" s="103"/>
      <c r="E13" s="104"/>
      <c r="F13" s="104"/>
      <c r="G13" s="86">
        <f>SUMIF(Proposta!$A$12:$A$39952,Identificação!$A13,Proposta!$H$12:$H$39952)</f>
        <v>0</v>
      </c>
    </row>
    <row r="14" spans="1:8" x14ac:dyDescent="0.25">
      <c r="A14" s="36"/>
      <c r="B14" s="37"/>
      <c r="C14" s="155">
        <f>SUMIF('Orçamento-base'!$A$12:$A$39952,Identificação!$A14,'Orçamento-base'!$K$12:$K$39952)</f>
        <v>0</v>
      </c>
      <c r="D14" s="156"/>
      <c r="E14" s="157"/>
      <c r="F14" s="157"/>
      <c r="G14" s="155">
        <f>SUMIF(Proposta!$A$12:$A$39952,Identificação!$A14,Proposta!$H$12:$H$39952)</f>
        <v>0</v>
      </c>
    </row>
    <row r="15" spans="1:8" x14ac:dyDescent="0.25">
      <c r="A15" s="36"/>
      <c r="B15" s="37"/>
      <c r="C15" s="155">
        <f>SUMIF('Orçamento-base'!$A$12:$A$39952,Identificação!$A15,'Orçamento-base'!$K$12:$K$39952)</f>
        <v>0</v>
      </c>
      <c r="D15" s="156"/>
      <c r="E15" s="157"/>
      <c r="F15" s="157"/>
      <c r="G15" s="155">
        <f>SUMIF(Proposta!$A$12:$A$39952,Identificação!$A15,Proposta!$H$12:$H$39952)</f>
        <v>0</v>
      </c>
    </row>
    <row r="16" spans="1:8" x14ac:dyDescent="0.25">
      <c r="A16" s="36"/>
      <c r="B16" s="37"/>
      <c r="C16" s="155">
        <f>SUMIF('Orçamento-base'!$A$12:$A$39952,Identificação!$A16,'Orçamento-base'!$K$12:$K$39952)</f>
        <v>0</v>
      </c>
      <c r="D16" s="156"/>
      <c r="E16" s="157"/>
      <c r="F16" s="157"/>
      <c r="G16" s="155">
        <f>SUMIF(Proposta!$A$12:$A$39952,Identificação!$A16,Proposta!$H$12:$H$39952)</f>
        <v>0</v>
      </c>
    </row>
    <row r="17" spans="1:7" x14ac:dyDescent="0.25">
      <c r="A17" s="36"/>
      <c r="B17" s="37"/>
      <c r="C17" s="155">
        <f>SUMIF('Orçamento-base'!$A$12:$A$39952,Identificação!$A17,'Orçamento-base'!$K$12:$K$39952)</f>
        <v>0</v>
      </c>
      <c r="D17" s="156"/>
      <c r="E17" s="157"/>
      <c r="F17" s="157"/>
      <c r="G17" s="155">
        <f>SUMIF(Proposta!$A$12:$A$39952,Identificação!$A17,Proposta!$H$12:$H$39952)</f>
        <v>0</v>
      </c>
    </row>
    <row r="18" spans="1:7" x14ac:dyDescent="0.25">
      <c r="A18" s="36"/>
      <c r="B18" s="37"/>
      <c r="C18" s="155">
        <f>SUMIF('Orçamento-base'!$A$12:$A$39952,Identificação!$A18,'Orçamento-base'!$K$12:$K$39952)</f>
        <v>0</v>
      </c>
      <c r="D18" s="156"/>
      <c r="E18" s="157"/>
      <c r="F18" s="157"/>
      <c r="G18" s="155">
        <f>SUMIF(Proposta!$A$12:$A$39952,Identificação!$A18,Proposta!$H$12:$H$39952)</f>
        <v>0</v>
      </c>
    </row>
    <row r="19" spans="1:7" x14ac:dyDescent="0.25">
      <c r="A19" s="36"/>
      <c r="B19" s="37"/>
      <c r="C19" s="155">
        <f>SUMIF('Orçamento-base'!$A$12:$A$39952,Identificação!$A19,'Orçamento-base'!$K$12:$K$39952)</f>
        <v>0</v>
      </c>
      <c r="D19" s="156"/>
      <c r="E19" s="157"/>
      <c r="F19" s="157"/>
      <c r="G19" s="155">
        <f>SUMIF(Proposta!$A$12:$A$39952,Identificação!$A19,Proposta!$H$12:$H$39952)</f>
        <v>0</v>
      </c>
    </row>
    <row r="20" spans="1:7" x14ac:dyDescent="0.25">
      <c r="A20" s="36"/>
      <c r="B20" s="37"/>
      <c r="C20" s="155">
        <f>SUMIF('Orçamento-base'!$A$12:$A$39952,Identificação!$A20,'Orçamento-base'!$K$12:$K$39952)</f>
        <v>0</v>
      </c>
      <c r="D20" s="156"/>
      <c r="E20" s="157"/>
      <c r="F20" s="157"/>
      <c r="G20" s="155">
        <f>SUMIF(Proposta!$A$12:$A$39952,Identificação!$A20,Proposta!$H$12:$H$39952)</f>
        <v>0</v>
      </c>
    </row>
    <row r="21" spans="1:7" x14ac:dyDescent="0.25">
      <c r="A21" s="36"/>
      <c r="B21" s="37"/>
      <c r="C21" s="155">
        <f>SUMIF('Orçamento-base'!$A$12:$A$39952,Identificação!$A21,'Orçamento-base'!$K$12:$K$39952)</f>
        <v>0</v>
      </c>
      <c r="D21" s="156"/>
      <c r="E21" s="157"/>
      <c r="F21" s="157"/>
      <c r="G21" s="155">
        <f>SUMIF(Proposta!$A$12:$A$39952,Identificação!$A21,Proposta!$H$12:$H$39952)</f>
        <v>0</v>
      </c>
    </row>
    <row r="22" spans="1:7" x14ac:dyDescent="0.25">
      <c r="A22" s="36"/>
      <c r="B22" s="37"/>
      <c r="C22" s="155">
        <f>SUMIF('Orçamento-base'!$A$12:$A$39952,Identificação!$A22,'Orçamento-base'!$K$12:$K$39952)</f>
        <v>0</v>
      </c>
      <c r="D22" s="156"/>
      <c r="E22" s="157"/>
      <c r="F22" s="157"/>
      <c r="G22" s="155">
        <f>SUMIF(Proposta!$A$12:$A$39952,Identificação!$A22,Proposta!$H$12:$H$39952)</f>
        <v>0</v>
      </c>
    </row>
    <row r="23" spans="1:7" x14ac:dyDescent="0.25">
      <c r="A23" s="36"/>
      <c r="B23" s="37"/>
      <c r="C23" s="155">
        <f>SUMIF('Orçamento-base'!$A$12:$A$39952,Identificação!$A23,'Orçamento-base'!$K$12:$K$39952)</f>
        <v>0</v>
      </c>
      <c r="D23" s="156"/>
      <c r="E23" s="157"/>
      <c r="F23" s="157"/>
      <c r="G23" s="155">
        <f>SUMIF(Proposta!$A$12:$A$39952,Identificação!$A23,Proposta!$H$12:$H$39952)</f>
        <v>0</v>
      </c>
    </row>
    <row r="24" spans="1:7" x14ac:dyDescent="0.25">
      <c r="A24" s="36"/>
      <c r="B24" s="37"/>
      <c r="C24" s="155">
        <f>SUMIF('Orçamento-base'!$A$12:$A$39952,Identificação!$A24,'Orçamento-base'!$K$12:$K$39952)</f>
        <v>0</v>
      </c>
      <c r="D24" s="156"/>
      <c r="E24" s="157"/>
      <c r="F24" s="157"/>
      <c r="G24" s="155">
        <f>SUMIF(Proposta!$A$12:$A$39952,Identificação!$A24,Proposta!$H$12:$H$39952)</f>
        <v>0</v>
      </c>
    </row>
    <row r="25" spans="1:7" x14ac:dyDescent="0.25">
      <c r="A25" s="36"/>
      <c r="B25" s="37"/>
      <c r="C25" s="155">
        <f>SUMIF('Orçamento-base'!$A$12:$A$39952,Identificação!$A25,'Orçamento-base'!$K$12:$K$39952)</f>
        <v>0</v>
      </c>
      <c r="D25" s="156"/>
      <c r="E25" s="157"/>
      <c r="F25" s="157"/>
      <c r="G25" s="155">
        <f>SUMIF(Proposta!$A$12:$A$39952,Identificação!$A25,Proposta!$H$12:$H$39952)</f>
        <v>0</v>
      </c>
    </row>
    <row r="26" spans="1:7" x14ac:dyDescent="0.25">
      <c r="A26" s="36"/>
      <c r="B26" s="37"/>
      <c r="C26" s="155">
        <f>SUMIF('Orçamento-base'!$A$12:$A$39952,Identificação!$A26,'Orçamento-base'!$K$12:$K$39952)</f>
        <v>0</v>
      </c>
      <c r="D26" s="156"/>
      <c r="E26" s="157"/>
      <c r="F26" s="157"/>
      <c r="G26" s="155">
        <f>SUMIF(Proposta!$A$12:$A$39952,Identificação!$A26,Proposta!$H$12:$H$39952)</f>
        <v>0</v>
      </c>
    </row>
    <row r="27" spans="1:7" x14ac:dyDescent="0.25">
      <c r="A27" s="36"/>
      <c r="B27" s="37"/>
      <c r="C27" s="155">
        <f>SUMIF('Orçamento-base'!$A$12:$A$39952,Identificação!$A27,'Orçamento-base'!$K$12:$K$39952)</f>
        <v>0</v>
      </c>
      <c r="D27" s="156"/>
      <c r="E27" s="157"/>
      <c r="F27" s="157"/>
      <c r="G27" s="155">
        <f>SUMIF(Proposta!$A$12:$A$39952,Identificação!$A27,Proposta!$H$12:$H$39952)</f>
        <v>0</v>
      </c>
    </row>
    <row r="28" spans="1:7" x14ac:dyDescent="0.25">
      <c r="A28" s="36"/>
      <c r="B28" s="37"/>
      <c r="C28" s="155">
        <f>SUMIF('Orçamento-base'!$A$12:$A$39952,Identificação!$A28,'Orçamento-base'!$K$12:$K$39952)</f>
        <v>0</v>
      </c>
      <c r="D28" s="156"/>
      <c r="E28" s="157"/>
      <c r="F28" s="157"/>
      <c r="G28" s="155">
        <f>SUMIF(Proposta!$A$12:$A$39952,Identificação!$A28,Proposta!$H$12:$H$39952)</f>
        <v>0</v>
      </c>
    </row>
    <row r="29" spans="1:7" x14ac:dyDescent="0.25">
      <c r="A29" s="36"/>
      <c r="B29" s="37"/>
      <c r="C29" s="155">
        <f>SUMIF('Orçamento-base'!$A$12:$A$39952,Identificação!$A29,'Orçamento-base'!$K$12:$K$39952)</f>
        <v>0</v>
      </c>
      <c r="D29" s="156"/>
      <c r="E29" s="157"/>
      <c r="F29" s="157"/>
      <c r="G29" s="155">
        <f>SUMIF(Proposta!$A$12:$A$39952,Identificação!$A29,Proposta!$H$12:$H$39952)</f>
        <v>0</v>
      </c>
    </row>
    <row r="30" spans="1:7" x14ac:dyDescent="0.25">
      <c r="A30" s="36"/>
      <c r="B30" s="37"/>
      <c r="C30" s="155">
        <f>SUMIF('Orçamento-base'!$A$12:$A$39952,Identificação!$A30,'Orçamento-base'!$K$12:$K$39952)</f>
        <v>0</v>
      </c>
      <c r="D30" s="156"/>
      <c r="E30" s="157"/>
      <c r="F30" s="157"/>
      <c r="G30" s="155">
        <f>SUMIF(Proposta!$A$12:$A$39952,Identificação!$A30,Proposta!$H$12:$H$39952)</f>
        <v>0</v>
      </c>
    </row>
    <row r="31" spans="1:7" x14ac:dyDescent="0.25">
      <c r="A31" s="36"/>
      <c r="B31" s="37"/>
      <c r="C31" s="155">
        <f>SUMIF('Orçamento-base'!$A$12:$A$39952,Identificação!$A31,'Orçamento-base'!$K$12:$K$39952)</f>
        <v>0</v>
      </c>
      <c r="D31" s="156"/>
      <c r="E31" s="157"/>
      <c r="F31" s="157"/>
      <c r="G31" s="155">
        <f>SUMIF(Proposta!$A$12:$A$39952,Identificação!$A31,Proposta!$H$12:$H$39952)</f>
        <v>0</v>
      </c>
    </row>
    <row r="32" spans="1:7" x14ac:dyDescent="0.25">
      <c r="A32" s="36"/>
      <c r="B32" s="37"/>
      <c r="C32" s="155">
        <f>SUMIF('Orçamento-base'!$A$12:$A$39952,Identificação!$A32,'Orçamento-base'!$K$12:$K$39952)</f>
        <v>0</v>
      </c>
      <c r="D32" s="156"/>
      <c r="E32" s="157"/>
      <c r="F32" s="157"/>
      <c r="G32" s="155">
        <f>SUMIF(Proposta!$A$12:$A$39952,Identificação!$A32,Proposta!$H$12:$H$39952)</f>
        <v>0</v>
      </c>
    </row>
    <row r="33" spans="1:7" x14ac:dyDescent="0.25">
      <c r="A33" s="36"/>
      <c r="B33" s="37"/>
      <c r="C33" s="155">
        <f>SUMIF('Orçamento-base'!$A$12:$A$39952,Identificação!$A33,'Orçamento-base'!$K$12:$K$39952)</f>
        <v>0</v>
      </c>
      <c r="D33" s="156"/>
      <c r="E33" s="157"/>
      <c r="F33" s="157"/>
      <c r="G33" s="155">
        <f>SUMIF(Proposta!$A$12:$A$39952,Identificação!$A33,Proposta!$H$12:$H$39952)</f>
        <v>0</v>
      </c>
    </row>
    <row r="34" spans="1:7" x14ac:dyDescent="0.25">
      <c r="A34" s="36"/>
      <c r="B34" s="37"/>
      <c r="C34" s="155">
        <f>SUMIF('Orçamento-base'!$A$12:$A$39952,Identificação!$A34,'Orçamento-base'!$K$12:$K$39952)</f>
        <v>0</v>
      </c>
      <c r="D34" s="156"/>
      <c r="E34" s="157"/>
      <c r="F34" s="157"/>
      <c r="G34" s="155">
        <f>SUMIF(Proposta!$A$12:$A$39952,Identificação!$A34,Proposta!$H$12:$H$39952)</f>
        <v>0</v>
      </c>
    </row>
    <row r="35" spans="1:7" x14ac:dyDescent="0.25">
      <c r="A35" s="36"/>
      <c r="B35" s="37"/>
      <c r="C35" s="155">
        <f>SUMIF('Orçamento-base'!$A$12:$A$39952,Identificação!$A35,'Orçamento-base'!$K$12:$K$39952)</f>
        <v>0</v>
      </c>
      <c r="D35" s="156"/>
      <c r="E35" s="157"/>
      <c r="F35" s="157"/>
      <c r="G35" s="155">
        <f>SUMIF(Proposta!$A$12:$A$39952,Identificação!$A35,Proposta!$H$12:$H$39952)</f>
        <v>0</v>
      </c>
    </row>
    <row r="36" spans="1:7" x14ac:dyDescent="0.25">
      <c r="A36" s="36"/>
      <c r="B36" s="37"/>
      <c r="C36" s="155">
        <f>SUMIF('Orçamento-base'!$A$12:$A$39952,Identificação!$A36,'Orçamento-base'!$K$12:$K$39952)</f>
        <v>0</v>
      </c>
      <c r="D36" s="156"/>
      <c r="E36" s="157"/>
      <c r="F36" s="157"/>
      <c r="G36" s="155">
        <f>SUMIF(Proposta!$A$12:$A$39952,Identificação!$A36,Proposta!$H$12:$H$39952)</f>
        <v>0</v>
      </c>
    </row>
    <row r="37" spans="1:7" x14ac:dyDescent="0.25">
      <c r="A37" s="36"/>
      <c r="B37" s="37"/>
      <c r="C37" s="155">
        <f>SUMIF('Orçamento-base'!$A$12:$A$39952,Identificação!$A37,'Orçamento-base'!$K$12:$K$39952)</f>
        <v>0</v>
      </c>
      <c r="D37" s="156"/>
      <c r="E37" s="157"/>
      <c r="F37" s="157"/>
      <c r="G37" s="155">
        <f>SUMIF(Proposta!$A$12:$A$39952,Identificação!$A37,Proposta!$H$12:$H$39952)</f>
        <v>0</v>
      </c>
    </row>
    <row r="38" spans="1:7" x14ac:dyDescent="0.25">
      <c r="A38" s="36"/>
      <c r="B38" s="37"/>
      <c r="C38" s="155">
        <f>SUMIF('Orçamento-base'!$A$12:$A$39952,Identificação!$A38,'Orçamento-base'!$K$12:$K$39952)</f>
        <v>0</v>
      </c>
      <c r="D38" s="156"/>
      <c r="E38" s="157"/>
      <c r="F38" s="157"/>
      <c r="G38" s="155">
        <f>SUMIF(Proposta!$A$12:$A$39952,Identificação!$A38,Proposta!$H$12:$H$39952)</f>
        <v>0</v>
      </c>
    </row>
    <row r="39" spans="1:7" x14ac:dyDescent="0.25">
      <c r="A39" s="36"/>
      <c r="B39" s="37"/>
      <c r="C39" s="155">
        <f>SUMIF('Orçamento-base'!$A$12:$A$39952,Identificação!$A39,'Orçamento-base'!$K$12:$K$39952)</f>
        <v>0</v>
      </c>
      <c r="D39" s="156"/>
      <c r="E39" s="157"/>
      <c r="F39" s="157"/>
      <c r="G39" s="155">
        <f>SUMIF(Proposta!$A$12:$A$39952,Identificação!$A39,Proposta!$H$12:$H$39952)</f>
        <v>0</v>
      </c>
    </row>
    <row r="40" spans="1:7" x14ac:dyDescent="0.25">
      <c r="A40" s="36"/>
      <c r="B40" s="37"/>
      <c r="C40" s="155">
        <f>SUMIF('Orçamento-base'!$A$12:$A$39952,Identificação!$A40,'Orçamento-base'!$K$12:$K$39952)</f>
        <v>0</v>
      </c>
      <c r="D40" s="156"/>
      <c r="E40" s="157"/>
      <c r="F40" s="157"/>
      <c r="G40" s="155">
        <f>SUMIF(Proposta!$A$12:$A$39952,Identificação!$A40,Proposta!$H$12:$H$39952)</f>
        <v>0</v>
      </c>
    </row>
    <row r="41" spans="1:7" x14ac:dyDescent="0.25">
      <c r="A41" s="36"/>
      <c r="B41" s="37"/>
      <c r="C41" s="155">
        <f>SUMIF('Orçamento-base'!$A$12:$A$39952,Identificação!$A41,'Orçamento-base'!$K$12:$K$39952)</f>
        <v>0</v>
      </c>
      <c r="D41" s="156"/>
      <c r="E41" s="157"/>
      <c r="F41" s="157"/>
      <c r="G41" s="155">
        <f>SUMIF(Proposta!$A$12:$A$39952,Identificação!$A41,Proposta!$H$12:$H$39952)</f>
        <v>0</v>
      </c>
    </row>
    <row r="42" spans="1:7" x14ac:dyDescent="0.25">
      <c r="A42" s="36"/>
      <c r="B42" s="37"/>
      <c r="C42" s="155">
        <f>SUMIF('Orçamento-base'!$A$12:$A$39952,Identificação!$A42,'Orçamento-base'!$K$12:$K$39952)</f>
        <v>0</v>
      </c>
      <c r="D42" s="156"/>
      <c r="E42" s="157"/>
      <c r="F42" s="157"/>
      <c r="G42" s="155">
        <f>SUMIF(Proposta!$A$12:$A$39952,Identificação!$A42,Proposta!$H$12:$H$39952)</f>
        <v>0</v>
      </c>
    </row>
    <row r="43" spans="1:7" x14ac:dyDescent="0.25">
      <c r="A43" s="36"/>
      <c r="B43" s="37"/>
      <c r="C43" s="155">
        <f>SUMIF('Orçamento-base'!$A$12:$A$39952,Identificação!$A43,'Orçamento-base'!$K$12:$K$39952)</f>
        <v>0</v>
      </c>
      <c r="D43" s="156"/>
      <c r="E43" s="157"/>
      <c r="F43" s="157"/>
      <c r="G43" s="155">
        <f>SUMIF(Proposta!$A$12:$A$39952,Identificação!$A43,Proposta!$H$12:$H$39952)</f>
        <v>0</v>
      </c>
    </row>
    <row r="44" spans="1:7" x14ac:dyDescent="0.25">
      <c r="A44" s="36"/>
      <c r="B44" s="37"/>
      <c r="C44" s="155">
        <f>SUMIF('Orçamento-base'!$A$12:$A$39952,Identificação!$A44,'Orçamento-base'!$K$12:$K$39952)</f>
        <v>0</v>
      </c>
      <c r="D44" s="156"/>
      <c r="E44" s="157"/>
      <c r="F44" s="157"/>
      <c r="G44" s="155">
        <f>SUMIF(Proposta!$A$12:$A$39952,Identificação!$A44,Proposta!$H$12:$H$39952)</f>
        <v>0</v>
      </c>
    </row>
    <row r="45" spans="1:7" x14ac:dyDescent="0.25">
      <c r="A45" s="36"/>
      <c r="B45" s="37"/>
      <c r="C45" s="155">
        <f>SUMIF('Orçamento-base'!$A$12:$A$39952,Identificação!$A45,'Orçamento-base'!$K$12:$K$39952)</f>
        <v>0</v>
      </c>
      <c r="D45" s="156"/>
      <c r="E45" s="157"/>
      <c r="F45" s="157"/>
      <c r="G45" s="155">
        <f>SUMIF(Proposta!$A$12:$A$39952,Identificação!$A45,Proposta!$H$12:$H$39952)</f>
        <v>0</v>
      </c>
    </row>
    <row r="46" spans="1:7" x14ac:dyDescent="0.25">
      <c r="A46" s="36"/>
      <c r="B46" s="37"/>
      <c r="C46" s="155">
        <f>SUMIF('Orçamento-base'!$A$12:$A$39952,Identificação!$A46,'Orçamento-base'!$K$12:$K$39952)</f>
        <v>0</v>
      </c>
      <c r="D46" s="156"/>
      <c r="E46" s="157"/>
      <c r="F46" s="157"/>
      <c r="G46" s="155">
        <f>SUMIF(Proposta!$A$12:$A$39952,Identificação!$A46,Proposta!$H$12:$H$39952)</f>
        <v>0</v>
      </c>
    </row>
    <row r="47" spans="1:7" x14ac:dyDescent="0.25">
      <c r="A47" s="36"/>
      <c r="B47" s="37"/>
      <c r="C47" s="155">
        <f>SUMIF('Orçamento-base'!$A$12:$A$39952,Identificação!$A47,'Orçamento-base'!$K$12:$K$39952)</f>
        <v>0</v>
      </c>
      <c r="D47" s="156"/>
      <c r="E47" s="157"/>
      <c r="F47" s="157"/>
      <c r="G47" s="155">
        <f>SUMIF(Proposta!$A$12:$A$39952,Identificação!$A47,Proposta!$H$12:$H$39952)</f>
        <v>0</v>
      </c>
    </row>
    <row r="48" spans="1:7" x14ac:dyDescent="0.25">
      <c r="A48" s="36"/>
      <c r="B48" s="37"/>
      <c r="C48" s="155">
        <f>SUMIF('Orçamento-base'!$A$12:$A$39952,Identificação!$A48,'Orçamento-base'!$K$12:$K$39952)</f>
        <v>0</v>
      </c>
      <c r="D48" s="156"/>
      <c r="E48" s="157"/>
      <c r="F48" s="157"/>
      <c r="G48" s="155">
        <f>SUMIF(Proposta!$A$12:$A$39952,Identificação!$A48,Proposta!$H$12:$H$39952)</f>
        <v>0</v>
      </c>
    </row>
    <row r="49" spans="1:7" x14ac:dyDescent="0.25">
      <c r="A49" s="36"/>
      <c r="B49" s="37"/>
      <c r="C49" s="155">
        <f>SUMIF('Orçamento-base'!$A$12:$A$39952,Identificação!$A49,'Orçamento-base'!$K$12:$K$39952)</f>
        <v>0</v>
      </c>
      <c r="D49" s="156"/>
      <c r="E49" s="157"/>
      <c r="F49" s="157"/>
      <c r="G49" s="155">
        <f>SUMIF(Proposta!$A$12:$A$39952,Identificação!$A49,Proposta!$H$12:$H$39952)</f>
        <v>0</v>
      </c>
    </row>
    <row r="50" spans="1:7" x14ac:dyDescent="0.25">
      <c r="A50" s="36"/>
      <c r="B50" s="37"/>
      <c r="C50" s="155">
        <f>SUMIF('Orçamento-base'!$A$12:$A$39952,Identificação!$A50,'Orçamento-base'!$K$12:$K$39952)</f>
        <v>0</v>
      </c>
      <c r="D50" s="156"/>
      <c r="E50" s="157"/>
      <c r="F50" s="157"/>
      <c r="G50" s="155">
        <f>SUMIF(Proposta!$A$12:$A$39952,Identificação!$A50,Proposta!$H$12:$H$39952)</f>
        <v>0</v>
      </c>
    </row>
    <row r="51" spans="1:7" x14ac:dyDescent="0.25">
      <c r="A51" s="36"/>
      <c r="B51" s="37"/>
      <c r="C51" s="155">
        <f>SUMIF('Orçamento-base'!$A$12:$A$39952,Identificação!$A51,'Orçamento-base'!$K$12:$K$39952)</f>
        <v>0</v>
      </c>
      <c r="D51" s="156"/>
      <c r="E51" s="157"/>
      <c r="F51" s="157"/>
      <c r="G51" s="155">
        <f>SUMIF(Proposta!$A$12:$A$39952,Identificação!$A51,Proposta!$H$12:$H$39952)</f>
        <v>0</v>
      </c>
    </row>
    <row r="52" spans="1:7" x14ac:dyDescent="0.25">
      <c r="A52" s="36"/>
      <c r="B52" s="37"/>
      <c r="C52" s="155">
        <f>SUMIF('Orçamento-base'!$A$12:$A$39952,Identificação!$A52,'Orçamento-base'!$K$12:$K$39952)</f>
        <v>0</v>
      </c>
      <c r="D52" s="156"/>
      <c r="E52" s="157"/>
      <c r="F52" s="157"/>
      <c r="G52" s="155">
        <f>SUMIF(Proposta!$A$12:$A$39952,Identificação!$A52,Proposta!$H$12:$H$39952)</f>
        <v>0</v>
      </c>
    </row>
    <row r="53" spans="1:7" x14ac:dyDescent="0.25">
      <c r="A53" s="36"/>
      <c r="B53" s="37"/>
      <c r="C53" s="155">
        <f>SUMIF('Orçamento-base'!$A$12:$A$39952,Identificação!$A53,'Orçamento-base'!$K$12:$K$39952)</f>
        <v>0</v>
      </c>
      <c r="D53" s="156"/>
      <c r="E53" s="157"/>
      <c r="F53" s="157"/>
      <c r="G53" s="155">
        <f>SUMIF(Proposta!$A$12:$A$39952,Identificação!$A53,Proposta!$H$12:$H$39952)</f>
        <v>0</v>
      </c>
    </row>
    <row r="54" spans="1:7" x14ac:dyDescent="0.25">
      <c r="A54" s="36"/>
      <c r="B54" s="37"/>
      <c r="C54" s="155">
        <f>SUMIF('Orçamento-base'!$A$12:$A$39952,Identificação!$A54,'Orçamento-base'!$K$12:$K$39952)</f>
        <v>0</v>
      </c>
      <c r="D54" s="156"/>
      <c r="E54" s="157"/>
      <c r="F54" s="157"/>
      <c r="G54" s="155">
        <f>SUMIF(Proposta!$A$12:$A$39952,Identificação!$A54,Proposta!$H$12:$H$39952)</f>
        <v>0</v>
      </c>
    </row>
    <row r="55" spans="1:7" x14ac:dyDescent="0.25">
      <c r="A55" s="36"/>
      <c r="B55" s="37"/>
      <c r="C55" s="155">
        <f>SUMIF('Orçamento-base'!$A$12:$A$39952,Identificação!$A55,'Orçamento-base'!$K$12:$K$39952)</f>
        <v>0</v>
      </c>
      <c r="D55" s="156"/>
      <c r="E55" s="157"/>
      <c r="F55" s="157"/>
      <c r="G55" s="155">
        <f>SUMIF(Proposta!$A$12:$A$39952,Identificação!$A55,Proposta!$H$12:$H$39952)</f>
        <v>0</v>
      </c>
    </row>
    <row r="56" spans="1:7" x14ac:dyDescent="0.25">
      <c r="A56" s="36"/>
      <c r="B56" s="37"/>
      <c r="C56" s="155">
        <f>SUMIF('Orçamento-base'!$A$12:$A$39952,Identificação!$A56,'Orçamento-base'!$K$12:$K$39952)</f>
        <v>0</v>
      </c>
      <c r="D56" s="156"/>
      <c r="E56" s="157"/>
      <c r="F56" s="157"/>
      <c r="G56" s="155">
        <f>SUMIF(Proposta!$A$12:$A$39952,Identificação!$A56,Proposta!$H$12:$H$39952)</f>
        <v>0</v>
      </c>
    </row>
    <row r="57" spans="1:7" x14ac:dyDescent="0.25">
      <c r="A57" s="36"/>
      <c r="B57" s="37"/>
      <c r="C57" s="155">
        <f>SUMIF('Orçamento-base'!$A$12:$A$39952,Identificação!$A57,'Orçamento-base'!$K$12:$K$39952)</f>
        <v>0</v>
      </c>
      <c r="D57" s="156"/>
      <c r="E57" s="157"/>
      <c r="F57" s="157"/>
      <c r="G57" s="155">
        <f>SUMIF(Proposta!$A$12:$A$39952,Identificação!$A57,Proposta!$H$12:$H$39952)</f>
        <v>0</v>
      </c>
    </row>
    <row r="58" spans="1:7" x14ac:dyDescent="0.25">
      <c r="A58" s="36"/>
      <c r="B58" s="37"/>
      <c r="C58" s="155">
        <f>SUMIF('Orçamento-base'!$A$12:$A$39952,Identificação!$A58,'Orçamento-base'!$K$12:$K$39952)</f>
        <v>0</v>
      </c>
      <c r="D58" s="156"/>
      <c r="E58" s="157"/>
      <c r="F58" s="157"/>
      <c r="G58" s="155">
        <f>SUMIF(Proposta!$A$12:$A$39952,Identificação!$A58,Proposta!$H$12:$H$39952)</f>
        <v>0</v>
      </c>
    </row>
    <row r="59" spans="1:7" x14ac:dyDescent="0.25">
      <c r="A59" s="36"/>
      <c r="B59" s="37"/>
      <c r="C59" s="155">
        <f>SUMIF('Orçamento-base'!$A$12:$A$39952,Identificação!$A59,'Orçamento-base'!$K$12:$K$39952)</f>
        <v>0</v>
      </c>
      <c r="D59" s="156"/>
      <c r="E59" s="157"/>
      <c r="F59" s="157"/>
      <c r="G59" s="155">
        <f>SUMIF(Proposta!$A$12:$A$39952,Identificação!$A59,Proposta!$H$12:$H$39952)</f>
        <v>0</v>
      </c>
    </row>
    <row r="60" spans="1:7" x14ac:dyDescent="0.25">
      <c r="A60" s="36"/>
      <c r="B60" s="37"/>
      <c r="C60" s="155">
        <f>SUMIF('Orçamento-base'!$A$12:$A$39952,Identificação!$A60,'Orçamento-base'!$K$12:$K$39952)</f>
        <v>0</v>
      </c>
      <c r="D60" s="156"/>
      <c r="E60" s="157"/>
      <c r="F60" s="157"/>
      <c r="G60" s="155">
        <f>SUMIF(Proposta!$A$12:$A$39952,Identificação!$A60,Proposta!$H$12:$H$39952)</f>
        <v>0</v>
      </c>
    </row>
    <row r="61" spans="1:7" x14ac:dyDescent="0.25">
      <c r="A61" s="36"/>
      <c r="B61" s="37"/>
      <c r="C61" s="155">
        <f>SUMIF('Orçamento-base'!$A$12:$A$39952,Identificação!$A61,'Orçamento-base'!$K$12:$K$39952)</f>
        <v>0</v>
      </c>
      <c r="D61" s="156"/>
      <c r="E61" s="157"/>
      <c r="F61" s="157"/>
      <c r="G61" s="155">
        <f>SUMIF(Proposta!$A$12:$A$39952,Identificação!$A61,Proposta!$H$12:$H$39952)</f>
        <v>0</v>
      </c>
    </row>
    <row r="62" spans="1:7" x14ac:dyDescent="0.25">
      <c r="A62" s="36"/>
      <c r="B62" s="37"/>
      <c r="C62" s="155">
        <f>SUMIF('Orçamento-base'!$A$12:$A$39952,Identificação!$A62,'Orçamento-base'!$K$12:$K$39952)</f>
        <v>0</v>
      </c>
      <c r="D62" s="156"/>
      <c r="E62" s="157"/>
      <c r="F62" s="157"/>
      <c r="G62" s="155">
        <f>SUMIF(Proposta!$A$12:$A$39952,Identificação!$A62,Proposta!$H$12:$H$39952)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34"/>
  <sheetViews>
    <sheetView showGridLines="0" topLeftCell="A127" zoomScale="110" zoomScaleNormal="110" workbookViewId="0">
      <selection activeCell="J137" sqref="J137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80" customWidth="1"/>
    <col min="6" max="6" width="11" style="108" customWidth="1"/>
    <col min="7" max="7" width="51.85546875" style="68" customWidth="1"/>
    <col min="8" max="8" width="11.140625" style="162" bestFit="1" customWidth="1"/>
    <col min="9" max="9" width="9.7109375" style="75" customWidth="1"/>
    <col min="10" max="10" width="11.42578125" style="174" customWidth="1"/>
    <col min="11" max="11" width="16.42578125" style="68" bestFit="1" customWidth="1"/>
    <col min="12" max="12" width="8" style="148" customWidth="1"/>
    <col min="13" max="13" width="12.7109375" style="149" customWidth="1"/>
    <col min="14" max="14" width="7.140625" style="70" hidden="1" customWidth="1"/>
    <col min="15" max="15" width="57.28515625" style="67" hidden="1" customWidth="1"/>
    <col min="16" max="16" width="7.140625" style="67" hidden="1" customWidth="1"/>
    <col min="17" max="17" width="47.7109375" style="67" hidden="1" customWidth="1"/>
    <col min="18" max="18" width="26.85546875" style="65" hidden="1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02" t="s">
        <v>3676</v>
      </c>
      <c r="B1" s="203"/>
      <c r="C1" s="203"/>
      <c r="D1" s="203"/>
      <c r="E1" s="203"/>
      <c r="F1" s="203"/>
      <c r="G1" s="203"/>
      <c r="H1" s="203"/>
      <c r="I1" s="203"/>
      <c r="J1" s="203"/>
      <c r="K1" s="204"/>
      <c r="L1" s="141"/>
      <c r="M1" s="142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5" t="str">
        <f>IF(Identificação!B2=0,"",Identificação!B2)</f>
        <v>Tomada de Preços</v>
      </c>
      <c r="D2" s="205"/>
      <c r="E2" s="205"/>
      <c r="F2" s="205"/>
      <c r="G2" s="205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43"/>
      <c r="M2" s="143"/>
    </row>
    <row r="3" spans="1:18" s="45" customFormat="1" ht="32.25" customHeight="1" thickBot="1" x14ac:dyDescent="0.3">
      <c r="A3" s="211" t="s">
        <v>153</v>
      </c>
      <c r="B3" s="212"/>
      <c r="C3" s="213" t="str">
        <f>IF(Identificação!B3=0,"",Identificação!B3)</f>
        <v>Construção de Quadra Poliesportiva Coberta no Bairro Rio Branco, junto a Rua Ataliba Carrion.</v>
      </c>
      <c r="D3" s="213"/>
      <c r="E3" s="213"/>
      <c r="F3" s="213"/>
      <c r="G3" s="213"/>
      <c r="H3" s="213"/>
      <c r="I3" s="213"/>
      <c r="J3" s="213"/>
      <c r="K3" s="214"/>
      <c r="L3" s="143"/>
      <c r="M3" s="143"/>
    </row>
    <row r="4" spans="1:18" s="45" customFormat="1" ht="15.75" thickBot="1" x14ac:dyDescent="0.3">
      <c r="A4" s="46" t="s">
        <v>176</v>
      </c>
      <c r="B4" s="47"/>
      <c r="C4" s="207" t="str">
        <f>IF(Identificação!B4=0,"",Identificação!B4)</f>
        <v>Prefeitura Municipal de Sobradinho / RS.</v>
      </c>
      <c r="D4" s="207"/>
      <c r="E4" s="207"/>
      <c r="F4" s="207"/>
      <c r="G4" s="207"/>
      <c r="H4" s="207"/>
      <c r="I4" s="207"/>
      <c r="J4" s="76" t="s">
        <v>173</v>
      </c>
      <c r="K4" s="160" t="str">
        <f>IF(Identificação!G4=0,"",Identificação!G4)</f>
        <v>87592861/0001-94</v>
      </c>
      <c r="L4" s="143"/>
      <c r="M4" s="143"/>
    </row>
    <row r="5" spans="1:18" s="45" customFormat="1" ht="15.75" thickBot="1" x14ac:dyDescent="0.3">
      <c r="A5" s="46" t="s">
        <v>169</v>
      </c>
      <c r="B5" s="47"/>
      <c r="C5" s="207" t="str">
        <f>IF(Identificação!B5=0,"",Identificação!B5)</f>
        <v>Obras e Serviços de Engenharia</v>
      </c>
      <c r="D5" s="207"/>
      <c r="E5" s="207"/>
      <c r="F5" s="207"/>
      <c r="G5" s="208"/>
      <c r="I5" s="100"/>
      <c r="J5" s="48"/>
      <c r="K5" s="49"/>
      <c r="L5" s="144"/>
      <c r="M5" s="143"/>
    </row>
    <row r="6" spans="1:18" s="45" customFormat="1" ht="15.75" thickBot="1" x14ac:dyDescent="0.3">
      <c r="A6" s="46" t="s">
        <v>3762</v>
      </c>
      <c r="B6" s="50"/>
      <c r="C6" s="209">
        <f>SUMIFS(K12:K39952,B12:B39952,"&gt;0",K12:K39952,"&lt;&gt;0")</f>
        <v>299910.25999999989</v>
      </c>
      <c r="D6" s="209"/>
      <c r="E6" s="209"/>
      <c r="F6" s="209"/>
      <c r="G6" s="210"/>
      <c r="I6" s="51"/>
      <c r="J6" s="51"/>
      <c r="K6" s="52"/>
      <c r="L6" s="143"/>
      <c r="M6" s="143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3"/>
      <c r="M7" s="143"/>
    </row>
    <row r="8" spans="1:18" s="45" customFormat="1" ht="19.5" customHeight="1" x14ac:dyDescent="0.25">
      <c r="A8" s="159" t="s">
        <v>3933</v>
      </c>
      <c r="B8" s="53"/>
      <c r="C8" s="53"/>
      <c r="G8" s="54"/>
      <c r="I8" s="51"/>
      <c r="J8" s="51"/>
      <c r="K8" s="52"/>
      <c r="L8" s="143"/>
      <c r="M8" s="143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5"/>
      <c r="M9" s="145"/>
      <c r="R9" s="45"/>
    </row>
    <row r="10" spans="1:18" s="40" customFormat="1" ht="15" customHeight="1" x14ac:dyDescent="0.25">
      <c r="A10" s="194" t="s">
        <v>3761</v>
      </c>
      <c r="B10" s="194" t="s">
        <v>3759</v>
      </c>
      <c r="C10" s="194" t="s">
        <v>3760</v>
      </c>
      <c r="D10" s="198" t="s">
        <v>3675</v>
      </c>
      <c r="E10" s="196" t="s">
        <v>168</v>
      </c>
      <c r="F10" s="200" t="s">
        <v>3674</v>
      </c>
      <c r="G10" s="198" t="s">
        <v>156</v>
      </c>
      <c r="H10" s="219" t="s">
        <v>165</v>
      </c>
      <c r="I10" s="220"/>
      <c r="J10" s="220"/>
      <c r="K10" s="220"/>
      <c r="L10" s="220"/>
      <c r="M10" s="221"/>
      <c r="N10" s="215" t="s">
        <v>177</v>
      </c>
      <c r="O10" s="216"/>
      <c r="P10" s="217" t="s">
        <v>178</v>
      </c>
      <c r="Q10" s="218"/>
      <c r="R10" s="206" t="s">
        <v>3678</v>
      </c>
    </row>
    <row r="11" spans="1:18" s="40" customFormat="1" ht="45" x14ac:dyDescent="0.25">
      <c r="A11" s="195"/>
      <c r="B11" s="195"/>
      <c r="C11" s="195"/>
      <c r="D11" s="199"/>
      <c r="E11" s="197"/>
      <c r="F11" s="201"/>
      <c r="G11" s="199"/>
      <c r="H11" s="109" t="s">
        <v>157</v>
      </c>
      <c r="I11" s="110" t="s">
        <v>158</v>
      </c>
      <c r="J11" s="63" t="s">
        <v>159</v>
      </c>
      <c r="K11" s="63" t="s">
        <v>160</v>
      </c>
      <c r="L11" s="146" t="s">
        <v>166</v>
      </c>
      <c r="M11" s="146" t="s">
        <v>167</v>
      </c>
      <c r="N11" s="64" t="s">
        <v>3787</v>
      </c>
      <c r="O11" s="90" t="s">
        <v>185</v>
      </c>
      <c r="P11" s="64" t="s">
        <v>3787</v>
      </c>
      <c r="Q11" s="113" t="s">
        <v>185</v>
      </c>
      <c r="R11" s="206"/>
    </row>
    <row r="12" spans="1:18" s="251" customFormat="1" x14ac:dyDescent="0.25">
      <c r="A12" s="240">
        <v>1</v>
      </c>
      <c r="B12" s="241" t="str">
        <f>IF(AND(G12&lt;&gt;"",H12&gt;0,I12&lt;&gt;"",J12&lt;&gt;0,K12&lt;&gt;0),COUNT($B$11:B11)+1,"")</f>
        <v/>
      </c>
      <c r="C12" s="242" t="s">
        <v>3987</v>
      </c>
      <c r="D12" s="243"/>
      <c r="E12" s="244"/>
      <c r="F12" s="245"/>
      <c r="G12" s="246" t="s">
        <v>4210</v>
      </c>
      <c r="H12" s="247"/>
      <c r="I12" s="240"/>
      <c r="J12" s="247"/>
      <c r="K12" s="248" t="str">
        <f>IFERROR(IF(H12*J12&lt;&gt;0,ROUND(ROUND(H12,4)*ROUND(J12,4),2),""),"")</f>
        <v/>
      </c>
      <c r="L12" s="249"/>
      <c r="M12" s="249"/>
      <c r="N12" s="242"/>
      <c r="O12" s="250" t="str">
        <f ca="1">IF(N12="","", INDIRECT("base!"&amp;ADDRESS(MATCH(N12,base!$C$2:'base'!$C$133,0)+1,4,4)))</f>
        <v/>
      </c>
      <c r="P12" s="246"/>
      <c r="Q12" s="250" t="str">
        <f ca="1">IF(P12="","", INDIRECT("base!"&amp;ADDRESS(MATCH(CONCATENATE(N12,"|",P12),base!$G$2:'base'!$G$1817,0)+1,6,4)))</f>
        <v/>
      </c>
      <c r="R12" s="246"/>
    </row>
    <row r="13" spans="1:18" x14ac:dyDescent="0.25">
      <c r="A13" s="73">
        <v>1</v>
      </c>
      <c r="B13" s="88">
        <f>IF(AND(G13&lt;&gt;"",H13&gt;0,I13&lt;&gt;"",J13&lt;&gt;0,K13&lt;&gt;0),COUNT($B$11:B12)+1,"")</f>
        <v>1</v>
      </c>
      <c r="C13" s="72" t="s">
        <v>3988</v>
      </c>
      <c r="D13" s="140" t="s">
        <v>3777</v>
      </c>
      <c r="E13" s="179" t="s">
        <v>3989</v>
      </c>
      <c r="F13" s="107">
        <v>43204</v>
      </c>
      <c r="G13" s="66" t="s">
        <v>4211</v>
      </c>
      <c r="H13" s="173">
        <v>2.5</v>
      </c>
      <c r="I13" s="165" t="s">
        <v>3695</v>
      </c>
      <c r="J13" s="173">
        <v>363</v>
      </c>
      <c r="K13" s="166">
        <f>IFERROR(IF(H13*J13&lt;&gt;0,ROUND(ROUND(H13,4)*ROUND(J13,4),2),""),"")</f>
        <v>907.5</v>
      </c>
      <c r="L13" s="147">
        <v>0.21</v>
      </c>
      <c r="M13" s="147">
        <v>0.70840000000000003</v>
      </c>
      <c r="N13" s="72"/>
      <c r="O13" s="87" t="str">
        <f ca="1">IF(N13="","", INDIRECT("base!"&amp;ADDRESS(MATCH(N13,base!$C$2:'base'!$C$133,0)+1,4,4)))</f>
        <v/>
      </c>
      <c r="P13" s="66"/>
      <c r="Q13" s="87" t="str">
        <f ca="1">IF(P13="","", INDIRECT("base!"&amp;ADDRESS(MATCH(CONCATENATE(N13,"|",P13),base!$G$2:'base'!$G$1817,0)+1,6,4)))</f>
        <v/>
      </c>
      <c r="R13" s="66"/>
    </row>
    <row r="14" spans="1:18" ht="45" x14ac:dyDescent="0.25">
      <c r="A14" s="165">
        <v>1</v>
      </c>
      <c r="B14" s="177">
        <f>IF(AND(G14&lt;&gt;"",H14&gt;0,I14&lt;&gt;"",J14&lt;&gt;0,K14&lt;&gt;0),COUNT($B$11:B13)+1,"")</f>
        <v>2</v>
      </c>
      <c r="C14" s="72" t="s">
        <v>3990</v>
      </c>
      <c r="D14" s="140" t="s">
        <v>3777</v>
      </c>
      <c r="E14" s="179" t="s">
        <v>3991</v>
      </c>
      <c r="F14" s="107">
        <v>43204</v>
      </c>
      <c r="G14" s="66" t="s">
        <v>4212</v>
      </c>
      <c r="H14" s="173">
        <v>6</v>
      </c>
      <c r="I14" s="165" t="s">
        <v>3766</v>
      </c>
      <c r="J14" s="173">
        <v>496.1</v>
      </c>
      <c r="K14" s="155">
        <f>IFERROR(IF(H14*J14&lt;&gt;0,ROUND(ROUND(H14,4)*ROUND(J14,4),2),""),"")</f>
        <v>2976.6</v>
      </c>
      <c r="L14" s="147">
        <v>0.21</v>
      </c>
      <c r="M14" s="147">
        <v>0.70840000000000003</v>
      </c>
      <c r="N14" s="72"/>
      <c r="O14" s="178" t="str">
        <f ca="1">IF(N14="","", INDIRECT("base!"&amp;ADDRESS(MATCH(N14,base!$C$2:'base'!$C$133,0)+1,4,4)))</f>
        <v/>
      </c>
      <c r="P14" s="66"/>
      <c r="Q14" s="178" t="str">
        <f ca="1">IF(P14="","", INDIRECT("base!"&amp;ADDRESS(MATCH(CONCATENATE(N14,"|",P14),base!$G$2:'base'!$G$1817,0)+1,6,4)))</f>
        <v/>
      </c>
      <c r="R14" s="66"/>
    </row>
    <row r="15" spans="1:18" ht="45" x14ac:dyDescent="0.25">
      <c r="A15" s="165">
        <v>1</v>
      </c>
      <c r="B15" s="177">
        <f>IF(AND(G15&lt;&gt;"",H15&gt;0,I15&lt;&gt;"",J15&lt;&gt;0,K15&lt;&gt;0),COUNT($B$11:B14)+1,"")</f>
        <v>3</v>
      </c>
      <c r="C15" s="72" t="s">
        <v>3992</v>
      </c>
      <c r="D15" s="140" t="s">
        <v>3777</v>
      </c>
      <c r="E15" s="179" t="s">
        <v>3993</v>
      </c>
      <c r="F15" s="107">
        <v>43204</v>
      </c>
      <c r="G15" s="66" t="s">
        <v>4213</v>
      </c>
      <c r="H15" s="173">
        <v>633.39</v>
      </c>
      <c r="I15" s="165" t="s">
        <v>3695</v>
      </c>
      <c r="J15" s="173">
        <v>3.63</v>
      </c>
      <c r="K15" s="155">
        <f t="shared" ref="K15:K78" si="0">IFERROR(IF(H15*J15&lt;&gt;0,ROUND(ROUND(H15,4)*ROUND(J15,4),2),""),"")</f>
        <v>2299.21</v>
      </c>
      <c r="L15" s="147">
        <v>0.21</v>
      </c>
      <c r="M15" s="147">
        <v>0.70840000000000003</v>
      </c>
      <c r="N15" s="72"/>
      <c r="O15" s="178" t="str">
        <f ca="1">IF(N15="","", INDIRECT("base!"&amp;ADDRESS(MATCH(N15,base!$C$2:'base'!$C$133,0)+1,4,4)))</f>
        <v/>
      </c>
      <c r="P15" s="66"/>
      <c r="Q15" s="178" t="str">
        <f ca="1">IF(P15="","", INDIRECT("base!"&amp;ADDRESS(MATCH(CONCATENATE(N15,"|",P15),base!$G$2:'base'!$G$1817,0)+1,6,4)))</f>
        <v/>
      </c>
      <c r="R15" s="66"/>
    </row>
    <row r="16" spans="1:18" s="251" customFormat="1" x14ac:dyDescent="0.25">
      <c r="A16" s="240">
        <v>1</v>
      </c>
      <c r="B16" s="252" t="str">
        <f>IF(AND(G16&lt;&gt;"",H16&gt;0,I16&lt;&gt;"",J16&lt;&gt;0,K16&lt;&gt;0),COUNT($B$11:B15)+1,"")</f>
        <v/>
      </c>
      <c r="C16" s="242" t="s">
        <v>3994</v>
      </c>
      <c r="D16" s="243"/>
      <c r="E16" s="244"/>
      <c r="F16" s="245"/>
      <c r="G16" s="246" t="s">
        <v>4214</v>
      </c>
      <c r="H16" s="247"/>
      <c r="I16" s="240" t="s">
        <v>4329</v>
      </c>
      <c r="J16" s="247"/>
      <c r="K16" s="253" t="str">
        <f t="shared" si="0"/>
        <v/>
      </c>
      <c r="L16" s="249"/>
      <c r="M16" s="249"/>
      <c r="N16" s="242"/>
      <c r="O16" s="254" t="str">
        <f ca="1">IF(N16="","", INDIRECT("base!"&amp;ADDRESS(MATCH(N16,base!$C$2:'base'!$C$133,0)+1,4,4)))</f>
        <v/>
      </c>
      <c r="P16" s="246"/>
      <c r="Q16" s="254" t="str">
        <f ca="1">IF(P16="","", INDIRECT("base!"&amp;ADDRESS(MATCH(CONCATENATE(N16,"|",P16),base!$G$2:'base'!$G$1817,0)+1,6,4)))</f>
        <v/>
      </c>
      <c r="R16" s="246"/>
    </row>
    <row r="17" spans="1:18" ht="60" x14ac:dyDescent="0.25">
      <c r="A17" s="165">
        <v>1</v>
      </c>
      <c r="B17" s="177">
        <f>IF(AND(G17&lt;&gt;"",H17&gt;0,I17&lt;&gt;"",J17&lt;&gt;0,K17&lt;&gt;0),COUNT($B$11:B16)+1,"")</f>
        <v>4</v>
      </c>
      <c r="C17" s="72" t="s">
        <v>3995</v>
      </c>
      <c r="D17" s="140" t="s">
        <v>3777</v>
      </c>
      <c r="E17" s="179" t="s">
        <v>3996</v>
      </c>
      <c r="F17" s="107">
        <v>43204</v>
      </c>
      <c r="G17" s="66" t="s">
        <v>4215</v>
      </c>
      <c r="H17" s="173">
        <v>124</v>
      </c>
      <c r="I17" s="165" t="s">
        <v>3694</v>
      </c>
      <c r="J17" s="173">
        <v>70.180000000000007</v>
      </c>
      <c r="K17" s="155">
        <f t="shared" si="0"/>
        <v>8702.32</v>
      </c>
      <c r="L17" s="147">
        <v>0.21</v>
      </c>
      <c r="M17" s="147">
        <v>0.70840000000000003</v>
      </c>
      <c r="N17" s="72"/>
      <c r="O17" s="178" t="str">
        <f ca="1">IF(N17="","", INDIRECT("base!"&amp;ADDRESS(MATCH(N17,base!$C$2:'base'!$C$133,0)+1,4,4)))</f>
        <v/>
      </c>
      <c r="P17" s="66"/>
      <c r="Q17" s="178" t="str">
        <f ca="1">IF(P17="","", INDIRECT("base!"&amp;ADDRESS(MATCH(CONCATENATE(N17,"|",P17),base!$G$2:'base'!$G$1817,0)+1,6,4)))</f>
        <v/>
      </c>
      <c r="R17" s="66"/>
    </row>
    <row r="18" spans="1:18" ht="30" x14ac:dyDescent="0.25">
      <c r="A18" s="165">
        <v>1</v>
      </c>
      <c r="B18" s="177">
        <f>IF(AND(G18&lt;&gt;"",H18&gt;0,I18&lt;&gt;"",J18&lt;&gt;0,K18&lt;&gt;0),COUNT($B$11:B17)+1,"")</f>
        <v>5</v>
      </c>
      <c r="C18" s="72" t="s">
        <v>3997</v>
      </c>
      <c r="D18" s="140" t="s">
        <v>3777</v>
      </c>
      <c r="E18" s="179" t="s">
        <v>3998</v>
      </c>
      <c r="F18" s="107">
        <v>43204</v>
      </c>
      <c r="G18" s="66" t="s">
        <v>4216</v>
      </c>
      <c r="H18" s="173">
        <v>302</v>
      </c>
      <c r="I18" s="165" t="s">
        <v>3700</v>
      </c>
      <c r="J18" s="173">
        <v>7.26</v>
      </c>
      <c r="K18" s="155">
        <f t="shared" si="0"/>
        <v>2192.52</v>
      </c>
      <c r="L18" s="147">
        <v>0.21</v>
      </c>
      <c r="M18" s="147">
        <v>0.70840000000000003</v>
      </c>
      <c r="N18" s="72"/>
      <c r="O18" s="178" t="str">
        <f ca="1">IF(N18="","", INDIRECT("base!"&amp;ADDRESS(MATCH(N18,base!$C$2:'base'!$C$133,0)+1,4,4)))</f>
        <v/>
      </c>
      <c r="P18" s="66"/>
      <c r="Q18" s="178" t="str">
        <f ca="1">IF(P18="","", INDIRECT("base!"&amp;ADDRESS(MATCH(CONCATENATE(N18,"|",P18),base!$G$2:'base'!$G$1817,0)+1,6,4)))</f>
        <v/>
      </c>
      <c r="R18" s="66"/>
    </row>
    <row r="19" spans="1:18" ht="30" x14ac:dyDescent="0.25">
      <c r="A19" s="165">
        <v>1</v>
      </c>
      <c r="B19" s="177">
        <f>IF(AND(G19&lt;&gt;"",H19&gt;0,I19&lt;&gt;"",J19&lt;&gt;0,K19&lt;&gt;0),COUNT($B$11:B18)+1,"")</f>
        <v>6</v>
      </c>
      <c r="C19" s="72" t="s">
        <v>3999</v>
      </c>
      <c r="D19" s="140" t="s">
        <v>3777</v>
      </c>
      <c r="E19" s="179" t="s">
        <v>4000</v>
      </c>
      <c r="F19" s="107">
        <v>43204</v>
      </c>
      <c r="G19" s="66" t="s">
        <v>4217</v>
      </c>
      <c r="H19" s="173">
        <v>97</v>
      </c>
      <c r="I19" s="165" t="s">
        <v>3700</v>
      </c>
      <c r="J19" s="173">
        <v>12.1</v>
      </c>
      <c r="K19" s="155">
        <f t="shared" si="0"/>
        <v>1173.7</v>
      </c>
      <c r="L19" s="147">
        <v>0.21</v>
      </c>
      <c r="M19" s="147">
        <v>0.70840000000000003</v>
      </c>
      <c r="N19" s="72"/>
      <c r="O19" s="178" t="str">
        <f ca="1">IF(N19="","", INDIRECT("base!"&amp;ADDRESS(MATCH(N19,base!$C$2:'base'!$C$133,0)+1,4,4)))</f>
        <v/>
      </c>
      <c r="P19" s="66"/>
      <c r="Q19" s="178" t="str">
        <f ca="1">IF(P19="","", INDIRECT("base!"&amp;ADDRESS(MATCH(CONCATENATE(N19,"|",P19),base!$G$2:'base'!$G$1817,0)+1,6,4)))</f>
        <v/>
      </c>
      <c r="R19" s="66"/>
    </row>
    <row r="20" spans="1:18" ht="30" x14ac:dyDescent="0.25">
      <c r="A20" s="165">
        <v>1</v>
      </c>
      <c r="B20" s="177">
        <f>IF(AND(G20&lt;&gt;"",H20&gt;0,I20&lt;&gt;"",J20&lt;&gt;0,K20&lt;&gt;0),COUNT($B$11:B19)+1,"")</f>
        <v>7</v>
      </c>
      <c r="C20" s="72" t="s">
        <v>4001</v>
      </c>
      <c r="D20" s="140" t="s">
        <v>3777</v>
      </c>
      <c r="E20" s="179" t="s">
        <v>4002</v>
      </c>
      <c r="F20" s="107">
        <v>43204</v>
      </c>
      <c r="G20" s="66" t="s">
        <v>4218</v>
      </c>
      <c r="H20" s="173">
        <v>11.5</v>
      </c>
      <c r="I20" s="165" t="s">
        <v>3696</v>
      </c>
      <c r="J20" s="173">
        <v>82.28</v>
      </c>
      <c r="K20" s="155">
        <f t="shared" si="0"/>
        <v>946.22</v>
      </c>
      <c r="L20" s="147">
        <v>0.21</v>
      </c>
      <c r="M20" s="147">
        <v>0.70840000000000003</v>
      </c>
      <c r="N20" s="72"/>
      <c r="O20" s="178" t="str">
        <f ca="1">IF(N20="","", INDIRECT("base!"&amp;ADDRESS(MATCH(N20,base!$C$2:'base'!$C$133,0)+1,4,4)))</f>
        <v/>
      </c>
      <c r="P20" s="66"/>
      <c r="Q20" s="178" t="str">
        <f ca="1">IF(P20="","", INDIRECT("base!"&amp;ADDRESS(MATCH(CONCATENATE(N20,"|",P20),base!$G$2:'base'!$G$1817,0)+1,6,4)))</f>
        <v/>
      </c>
      <c r="R20" s="66"/>
    </row>
    <row r="21" spans="1:18" ht="30" x14ac:dyDescent="0.25">
      <c r="A21" s="165">
        <v>1</v>
      </c>
      <c r="B21" s="177">
        <f>IF(AND(G21&lt;&gt;"",H21&gt;0,I21&lt;&gt;"",J21&lt;&gt;0,K21&lt;&gt;0),COUNT($B$11:B20)+1,"")</f>
        <v>8</v>
      </c>
      <c r="C21" s="72" t="s">
        <v>4003</v>
      </c>
      <c r="D21" s="140" t="s">
        <v>3777</v>
      </c>
      <c r="E21" s="179" t="s">
        <v>4004</v>
      </c>
      <c r="F21" s="107">
        <v>43204</v>
      </c>
      <c r="G21" s="66" t="s">
        <v>4219</v>
      </c>
      <c r="H21" s="173">
        <v>26</v>
      </c>
      <c r="I21" s="165" t="s">
        <v>3701</v>
      </c>
      <c r="J21" s="173">
        <v>217.8</v>
      </c>
      <c r="K21" s="155">
        <f t="shared" si="0"/>
        <v>5662.8</v>
      </c>
      <c r="L21" s="147">
        <v>0.21</v>
      </c>
      <c r="M21" s="147">
        <v>0.70840000000000003</v>
      </c>
      <c r="N21" s="72"/>
      <c r="O21" s="178" t="str">
        <f ca="1">IF(N21="","", INDIRECT("base!"&amp;ADDRESS(MATCH(N21,base!$C$2:'base'!$C$133,0)+1,4,4)))</f>
        <v/>
      </c>
      <c r="P21" s="66"/>
      <c r="Q21" s="178" t="str">
        <f ca="1">IF(P21="","", INDIRECT("base!"&amp;ADDRESS(MATCH(CONCATENATE(N21,"|",P21),base!$G$2:'base'!$G$1817,0)+1,6,4)))</f>
        <v/>
      </c>
      <c r="R21" s="66"/>
    </row>
    <row r="22" spans="1:18" ht="45" x14ac:dyDescent="0.25">
      <c r="A22" s="165">
        <v>1</v>
      </c>
      <c r="B22" s="177">
        <f>IF(AND(G22&lt;&gt;"",H22&gt;0,I22&lt;&gt;"",J22&lt;&gt;0,K22&lt;&gt;0),COUNT($B$11:B21)+1,"")</f>
        <v>9</v>
      </c>
      <c r="C22" s="72" t="s">
        <v>4005</v>
      </c>
      <c r="D22" s="140" t="s">
        <v>3777</v>
      </c>
      <c r="E22" s="179" t="s">
        <v>4006</v>
      </c>
      <c r="F22" s="107">
        <v>43204</v>
      </c>
      <c r="G22" s="66" t="s">
        <v>4220</v>
      </c>
      <c r="H22" s="173">
        <v>175</v>
      </c>
      <c r="I22" s="165" t="s">
        <v>3700</v>
      </c>
      <c r="J22" s="173">
        <v>8.4700000000000006</v>
      </c>
      <c r="K22" s="155">
        <f t="shared" si="0"/>
        <v>1482.25</v>
      </c>
      <c r="L22" s="147">
        <v>0.21</v>
      </c>
      <c r="M22" s="147">
        <v>0.70840000000000003</v>
      </c>
      <c r="N22" s="72"/>
      <c r="O22" s="178" t="str">
        <f ca="1">IF(N22="","", INDIRECT("base!"&amp;ADDRESS(MATCH(N22,base!$C$2:'base'!$C$133,0)+1,4,4)))</f>
        <v/>
      </c>
      <c r="P22" s="66"/>
      <c r="Q22" s="178" t="str">
        <f ca="1">IF(P22="","", INDIRECT("base!"&amp;ADDRESS(MATCH(CONCATENATE(N22,"|",P22),base!$G$2:'base'!$G$1817,0)+1,6,4)))</f>
        <v/>
      </c>
      <c r="R22" s="66"/>
    </row>
    <row r="23" spans="1:18" ht="45" x14ac:dyDescent="0.25">
      <c r="A23" s="165">
        <v>1</v>
      </c>
      <c r="B23" s="177">
        <f>IF(AND(G23&lt;&gt;"",H23&gt;0,I23&lt;&gt;"",J23&lt;&gt;0,K23&lt;&gt;0),COUNT($B$11:B22)+1,"")</f>
        <v>10</v>
      </c>
      <c r="C23" s="72" t="s">
        <v>4007</v>
      </c>
      <c r="D23" s="140" t="s">
        <v>4008</v>
      </c>
      <c r="E23" s="179" t="s">
        <v>4009</v>
      </c>
      <c r="F23" s="107">
        <v>43204</v>
      </c>
      <c r="G23" s="66" t="s">
        <v>4221</v>
      </c>
      <c r="H23" s="173">
        <v>8</v>
      </c>
      <c r="I23" s="165" t="s">
        <v>3696</v>
      </c>
      <c r="J23" s="173">
        <v>459.8</v>
      </c>
      <c r="K23" s="155">
        <f t="shared" si="0"/>
        <v>3678.4</v>
      </c>
      <c r="L23" s="147">
        <v>0.21</v>
      </c>
      <c r="M23" s="147">
        <v>0.70840000000000003</v>
      </c>
      <c r="N23" s="72"/>
      <c r="O23" s="178" t="str">
        <f ca="1">IF(N23="","", INDIRECT("base!"&amp;ADDRESS(MATCH(N23,base!$C$2:'base'!$C$133,0)+1,4,4)))</f>
        <v/>
      </c>
      <c r="P23" s="66"/>
      <c r="Q23" s="178" t="str">
        <f ca="1">IF(P23="","", INDIRECT("base!"&amp;ADDRESS(MATCH(CONCATENATE(N23,"|",P23),base!$G$2:'base'!$G$1817,0)+1,6,4)))</f>
        <v/>
      </c>
      <c r="R23" s="66"/>
    </row>
    <row r="24" spans="1:18" ht="30" x14ac:dyDescent="0.25">
      <c r="A24" s="165">
        <v>1</v>
      </c>
      <c r="B24" s="177">
        <f>IF(AND(G24&lt;&gt;"",H24&gt;0,I24&lt;&gt;"",J24&lt;&gt;0,K24&lt;&gt;0),COUNT($B$11:B23)+1,"")</f>
        <v>11</v>
      </c>
      <c r="C24" s="72" t="s">
        <v>4010</v>
      </c>
      <c r="D24" s="140" t="s">
        <v>3777</v>
      </c>
      <c r="E24" s="179" t="s">
        <v>4011</v>
      </c>
      <c r="F24" s="107">
        <v>43204</v>
      </c>
      <c r="G24" s="66" t="s">
        <v>4222</v>
      </c>
      <c r="H24" s="173">
        <v>15.9</v>
      </c>
      <c r="I24" s="165" t="s">
        <v>3696</v>
      </c>
      <c r="J24" s="173">
        <v>96.8</v>
      </c>
      <c r="K24" s="155">
        <f t="shared" si="0"/>
        <v>1539.12</v>
      </c>
      <c r="L24" s="147">
        <v>0.21</v>
      </c>
      <c r="M24" s="147">
        <v>0.70840000000000003</v>
      </c>
      <c r="N24" s="72"/>
      <c r="O24" s="178" t="str">
        <f ca="1">IF(N24="","", INDIRECT("base!"&amp;ADDRESS(MATCH(N24,base!$C$2:'base'!$C$133,0)+1,4,4)))</f>
        <v/>
      </c>
      <c r="P24" s="66"/>
      <c r="Q24" s="178" t="str">
        <f ca="1">IF(P24="","", INDIRECT("base!"&amp;ADDRESS(MATCH(CONCATENATE(N24,"|",P24),base!$G$2:'base'!$G$1817,0)+1,6,4)))</f>
        <v/>
      </c>
      <c r="R24" s="66"/>
    </row>
    <row r="25" spans="1:18" ht="45" x14ac:dyDescent="0.25">
      <c r="A25" s="165">
        <v>1</v>
      </c>
      <c r="B25" s="177">
        <f>IF(AND(G25&lt;&gt;"",H25&gt;0,I25&lt;&gt;"",J25&lt;&gt;0,K25&lt;&gt;0),COUNT($B$11:B24)+1,"")</f>
        <v>12</v>
      </c>
      <c r="C25" s="72" t="s">
        <v>4012</v>
      </c>
      <c r="D25" s="140" t="s">
        <v>3777</v>
      </c>
      <c r="E25" s="179" t="s">
        <v>4013</v>
      </c>
      <c r="F25" s="107">
        <v>43204</v>
      </c>
      <c r="G25" s="66" t="s">
        <v>4223</v>
      </c>
      <c r="H25" s="173">
        <v>79.2</v>
      </c>
      <c r="I25" s="165" t="s">
        <v>3694</v>
      </c>
      <c r="J25" s="173">
        <v>72.599999999999994</v>
      </c>
      <c r="K25" s="155">
        <f t="shared" si="0"/>
        <v>5749.92</v>
      </c>
      <c r="L25" s="147">
        <v>0.21</v>
      </c>
      <c r="M25" s="147">
        <v>0.70840000000000003</v>
      </c>
      <c r="N25" s="72"/>
      <c r="O25" s="178" t="str">
        <f ca="1">IF(N25="","", INDIRECT("base!"&amp;ADDRESS(MATCH(N25,base!$C$2:'base'!$C$133,0)+1,4,4)))</f>
        <v/>
      </c>
      <c r="P25" s="66"/>
      <c r="Q25" s="178" t="str">
        <f ca="1">IF(P25="","", INDIRECT("base!"&amp;ADDRESS(MATCH(CONCATENATE(N25,"|",P25),base!$G$2:'base'!$G$1817,0)+1,6,4)))</f>
        <v/>
      </c>
      <c r="R25" s="66"/>
    </row>
    <row r="26" spans="1:18" ht="45" x14ac:dyDescent="0.25">
      <c r="A26" s="165">
        <v>1</v>
      </c>
      <c r="B26" s="177">
        <f>IF(AND(G26&lt;&gt;"",H26&gt;0,I26&lt;&gt;"",J26&lt;&gt;0,K26&lt;&gt;0),COUNT($B$11:B25)+1,"")</f>
        <v>13</v>
      </c>
      <c r="C26" s="72" t="s">
        <v>4014</v>
      </c>
      <c r="D26" s="140" t="s">
        <v>3777</v>
      </c>
      <c r="E26" s="179" t="s">
        <v>4015</v>
      </c>
      <c r="F26" s="107">
        <v>43204</v>
      </c>
      <c r="G26" s="66" t="s">
        <v>4224</v>
      </c>
      <c r="H26" s="173">
        <v>407</v>
      </c>
      <c r="I26" s="165" t="s">
        <v>3700</v>
      </c>
      <c r="J26" s="173">
        <v>8.4700000000000006</v>
      </c>
      <c r="K26" s="155">
        <f t="shared" si="0"/>
        <v>3447.29</v>
      </c>
      <c r="L26" s="147">
        <v>0.21</v>
      </c>
      <c r="M26" s="147">
        <v>0.70840000000000003</v>
      </c>
      <c r="N26" s="72"/>
      <c r="O26" s="178" t="str">
        <f ca="1">IF(N26="","", INDIRECT("base!"&amp;ADDRESS(MATCH(N26,base!$C$2:'base'!$C$133,0)+1,4,4)))</f>
        <v/>
      </c>
      <c r="P26" s="66"/>
      <c r="Q26" s="178" t="str">
        <f ca="1">IF(P26="","", INDIRECT("base!"&amp;ADDRESS(MATCH(CONCATENATE(N26,"|",P26),base!$G$2:'base'!$G$1817,0)+1,6,4)))</f>
        <v/>
      </c>
      <c r="R26" s="66"/>
    </row>
    <row r="27" spans="1:18" ht="60" x14ac:dyDescent="0.25">
      <c r="A27" s="165">
        <v>1</v>
      </c>
      <c r="B27" s="177">
        <f>IF(AND(G27&lt;&gt;"",H27&gt;0,I27&lt;&gt;"",J27&lt;&gt;0,K27&lt;&gt;0),COUNT($B$11:B26)+1,"")</f>
        <v>14</v>
      </c>
      <c r="C27" s="72" t="s">
        <v>4016</v>
      </c>
      <c r="D27" s="140" t="s">
        <v>3777</v>
      </c>
      <c r="E27" s="179" t="s">
        <v>4017</v>
      </c>
      <c r="F27" s="107">
        <v>43204</v>
      </c>
      <c r="G27" s="66" t="s">
        <v>4225</v>
      </c>
      <c r="H27" s="173">
        <v>135</v>
      </c>
      <c r="I27" s="165" t="s">
        <v>3700</v>
      </c>
      <c r="J27" s="173">
        <v>12.1</v>
      </c>
      <c r="K27" s="155">
        <f t="shared" si="0"/>
        <v>1633.5</v>
      </c>
      <c r="L27" s="147">
        <v>0.21</v>
      </c>
      <c r="M27" s="147">
        <v>0.70840000000000003</v>
      </c>
      <c r="N27" s="72"/>
      <c r="O27" s="178" t="str">
        <f ca="1">IF(N27="","", INDIRECT("base!"&amp;ADDRESS(MATCH(N27,base!$C$2:'base'!$C$133,0)+1,4,4)))</f>
        <v/>
      </c>
      <c r="P27" s="66"/>
      <c r="Q27" s="178" t="str">
        <f ca="1">IF(P27="","", INDIRECT("base!"&amp;ADDRESS(MATCH(CONCATENATE(N27,"|",P27),base!$G$2:'base'!$G$1817,0)+1,6,4)))</f>
        <v/>
      </c>
      <c r="R27" s="66"/>
    </row>
    <row r="28" spans="1:18" ht="45" x14ac:dyDescent="0.25">
      <c r="A28" s="165">
        <v>1</v>
      </c>
      <c r="B28" s="177">
        <f>IF(AND(G28&lt;&gt;"",H28&gt;0,I28&lt;&gt;"",J28&lt;&gt;0,K28&lt;&gt;0),COUNT($B$11:B27)+1,"")</f>
        <v>15</v>
      </c>
      <c r="C28" s="72" t="s">
        <v>4018</v>
      </c>
      <c r="D28" s="140" t="s">
        <v>4008</v>
      </c>
      <c r="E28" s="179" t="s">
        <v>4009</v>
      </c>
      <c r="F28" s="107">
        <v>43204</v>
      </c>
      <c r="G28" s="66" t="s">
        <v>4221</v>
      </c>
      <c r="H28" s="173">
        <v>7.9</v>
      </c>
      <c r="I28" s="165" t="s">
        <v>3696</v>
      </c>
      <c r="J28" s="173">
        <v>459.8</v>
      </c>
      <c r="K28" s="155">
        <f t="shared" si="0"/>
        <v>3632.42</v>
      </c>
      <c r="L28" s="147">
        <v>0.21</v>
      </c>
      <c r="M28" s="147">
        <v>0.70840000000000003</v>
      </c>
      <c r="N28" s="72"/>
      <c r="O28" s="178" t="str">
        <f ca="1">IF(N28="","", INDIRECT("base!"&amp;ADDRESS(MATCH(N28,base!$C$2:'base'!$C$133,0)+1,4,4)))</f>
        <v/>
      </c>
      <c r="P28" s="66"/>
      <c r="Q28" s="178" t="str">
        <f ca="1">IF(P28="","", INDIRECT("base!"&amp;ADDRESS(MATCH(CONCATENATE(N28,"|",P28),base!$G$2:'base'!$G$1817,0)+1,6,4)))</f>
        <v/>
      </c>
      <c r="R28" s="66"/>
    </row>
    <row r="29" spans="1:18" ht="30" x14ac:dyDescent="0.25">
      <c r="A29" s="165">
        <v>1</v>
      </c>
      <c r="B29" s="177">
        <f>IF(AND(G29&lt;&gt;"",H29&gt;0,I29&lt;&gt;"",J29&lt;&gt;0,K29&lt;&gt;0),COUNT($B$11:B28)+1,"")</f>
        <v>16</v>
      </c>
      <c r="C29" s="72" t="s">
        <v>4019</v>
      </c>
      <c r="D29" s="140" t="s">
        <v>3777</v>
      </c>
      <c r="E29" s="179" t="s">
        <v>4020</v>
      </c>
      <c r="F29" s="107">
        <v>43204</v>
      </c>
      <c r="G29" s="66" t="s">
        <v>4226</v>
      </c>
      <c r="H29" s="173">
        <v>52.8</v>
      </c>
      <c r="I29" s="165" t="s">
        <v>3695</v>
      </c>
      <c r="J29" s="173">
        <v>9.68</v>
      </c>
      <c r="K29" s="155">
        <f t="shared" si="0"/>
        <v>511.1</v>
      </c>
      <c r="L29" s="147">
        <v>0.21</v>
      </c>
      <c r="M29" s="147">
        <v>0.70840000000000003</v>
      </c>
      <c r="N29" s="72"/>
      <c r="O29" s="178" t="str">
        <f ca="1">IF(N29="","", INDIRECT("base!"&amp;ADDRESS(MATCH(N29,base!$C$2:'base'!$C$133,0)+1,4,4)))</f>
        <v/>
      </c>
      <c r="P29" s="66"/>
      <c r="Q29" s="178" t="str">
        <f ca="1">IF(P29="","", INDIRECT("base!"&amp;ADDRESS(MATCH(CONCATENATE(N29,"|",P29),base!$G$2:'base'!$G$1817,0)+1,6,4)))</f>
        <v/>
      </c>
      <c r="R29" s="66"/>
    </row>
    <row r="30" spans="1:18" s="251" customFormat="1" x14ac:dyDescent="0.25">
      <c r="A30" s="240">
        <v>1</v>
      </c>
      <c r="B30" s="252" t="str">
        <f>IF(AND(G30&lt;&gt;"",H30&gt;0,I30&lt;&gt;"",J30&lt;&gt;0,K30&lt;&gt;0),COUNT($B$11:B29)+1,"")</f>
        <v/>
      </c>
      <c r="C30" s="242" t="s">
        <v>4021</v>
      </c>
      <c r="D30" s="243"/>
      <c r="E30" s="244"/>
      <c r="F30" s="245"/>
      <c r="G30" s="246" t="s">
        <v>4227</v>
      </c>
      <c r="H30" s="247"/>
      <c r="I30" s="240" t="s">
        <v>4329</v>
      </c>
      <c r="J30" s="247"/>
      <c r="K30" s="253" t="str">
        <f t="shared" si="0"/>
        <v/>
      </c>
      <c r="L30" s="249"/>
      <c r="M30" s="249"/>
      <c r="N30" s="242"/>
      <c r="O30" s="254" t="str">
        <f ca="1">IF(N30="","", INDIRECT("base!"&amp;ADDRESS(MATCH(N30,base!$C$2:'base'!$C$133,0)+1,4,4)))</f>
        <v/>
      </c>
      <c r="P30" s="246"/>
      <c r="Q30" s="254" t="str">
        <f ca="1">IF(P30="","", INDIRECT("base!"&amp;ADDRESS(MATCH(CONCATENATE(N30,"|",P30),base!$G$2:'base'!$G$1817,0)+1,6,4)))</f>
        <v/>
      </c>
      <c r="R30" s="246"/>
    </row>
    <row r="31" spans="1:18" ht="30" x14ac:dyDescent="0.25">
      <c r="A31" s="165">
        <v>1</v>
      </c>
      <c r="B31" s="177">
        <f>IF(AND(G31&lt;&gt;"",H31&gt;0,I31&lt;&gt;"",J31&lt;&gt;0,K31&lt;&gt;0),COUNT($B$11:B30)+1,"")</f>
        <v>17</v>
      </c>
      <c r="C31" s="72" t="s">
        <v>4022</v>
      </c>
      <c r="D31" s="140" t="s">
        <v>4023</v>
      </c>
      <c r="E31" s="179" t="s">
        <v>4009</v>
      </c>
      <c r="F31" s="107">
        <v>43204</v>
      </c>
      <c r="G31" s="66" t="s">
        <v>4228</v>
      </c>
      <c r="H31" s="173">
        <v>20</v>
      </c>
      <c r="I31" s="165" t="s">
        <v>3701</v>
      </c>
      <c r="J31" s="173">
        <v>1376.98</v>
      </c>
      <c r="K31" s="155">
        <f t="shared" si="0"/>
        <v>27539.599999999999</v>
      </c>
      <c r="L31" s="147">
        <v>0.21</v>
      </c>
      <c r="M31" s="147">
        <v>0.70840000000000003</v>
      </c>
      <c r="N31" s="72"/>
      <c r="O31" s="178" t="str">
        <f ca="1">IF(N31="","", INDIRECT("base!"&amp;ADDRESS(MATCH(N31,base!$C$2:'base'!$C$133,0)+1,4,4)))</f>
        <v/>
      </c>
      <c r="P31" s="66"/>
      <c r="Q31" s="178" t="str">
        <f ca="1">IF(P31="","", INDIRECT("base!"&amp;ADDRESS(MATCH(CONCATENATE(N31,"|",P31),base!$G$2:'base'!$G$1817,0)+1,6,4)))</f>
        <v/>
      </c>
      <c r="R31" s="66"/>
    </row>
    <row r="32" spans="1:18" ht="30" x14ac:dyDescent="0.25">
      <c r="A32" s="165">
        <v>1</v>
      </c>
      <c r="B32" s="177">
        <f>IF(AND(G32&lt;&gt;"",H32&gt;0,I32&lt;&gt;"",J32&lt;&gt;0,K32&lt;&gt;0),COUNT($B$11:B31)+1,"")</f>
        <v>18</v>
      </c>
      <c r="C32" s="72" t="s">
        <v>4024</v>
      </c>
      <c r="D32" s="140" t="s">
        <v>4023</v>
      </c>
      <c r="E32" s="179" t="s">
        <v>4025</v>
      </c>
      <c r="F32" s="107">
        <v>43204</v>
      </c>
      <c r="G32" s="66" t="s">
        <v>4229</v>
      </c>
      <c r="H32" s="173">
        <v>12</v>
      </c>
      <c r="I32" s="165" t="s">
        <v>3701</v>
      </c>
      <c r="J32" s="173">
        <v>701.8</v>
      </c>
      <c r="K32" s="155">
        <f t="shared" si="0"/>
        <v>8421.6</v>
      </c>
      <c r="L32" s="147">
        <v>0.21</v>
      </c>
      <c r="M32" s="147">
        <v>0.70840000000000003</v>
      </c>
      <c r="N32" s="72"/>
      <c r="O32" s="178" t="str">
        <f ca="1">IF(N32="","", INDIRECT("base!"&amp;ADDRESS(MATCH(N32,base!$C$2:'base'!$C$133,0)+1,4,4)))</f>
        <v/>
      </c>
      <c r="P32" s="66"/>
      <c r="Q32" s="178" t="str">
        <f ca="1">IF(P32="","", INDIRECT("base!"&amp;ADDRESS(MATCH(CONCATENATE(N32,"|",P32),base!$G$2:'base'!$G$1817,0)+1,6,4)))</f>
        <v/>
      </c>
      <c r="R32" s="66"/>
    </row>
    <row r="33" spans="1:18" ht="30" x14ac:dyDescent="0.25">
      <c r="A33" s="165">
        <v>1</v>
      </c>
      <c r="B33" s="177">
        <f>IF(AND(G33&lt;&gt;"",H33&gt;0,I33&lt;&gt;"",J33&lt;&gt;0,K33&lt;&gt;0),COUNT($B$11:B32)+1,"")</f>
        <v>19</v>
      </c>
      <c r="C33" s="72" t="s">
        <v>4026</v>
      </c>
      <c r="D33" s="140" t="s">
        <v>4023</v>
      </c>
      <c r="E33" s="179" t="s">
        <v>4027</v>
      </c>
      <c r="F33" s="107">
        <v>43204</v>
      </c>
      <c r="G33" s="66" t="s">
        <v>4230</v>
      </c>
      <c r="H33" s="173">
        <v>4</v>
      </c>
      <c r="I33" s="165" t="s">
        <v>3701</v>
      </c>
      <c r="J33" s="173">
        <v>605</v>
      </c>
      <c r="K33" s="155">
        <f t="shared" si="0"/>
        <v>2420</v>
      </c>
      <c r="L33" s="147">
        <v>0.21</v>
      </c>
      <c r="M33" s="147">
        <v>0.70840000000000003</v>
      </c>
      <c r="N33" s="72"/>
      <c r="O33" s="178" t="str">
        <f ca="1">IF(N33="","", INDIRECT("base!"&amp;ADDRESS(MATCH(N33,base!$C$2:'base'!$C$133,0)+1,4,4)))</f>
        <v/>
      </c>
      <c r="P33" s="66"/>
      <c r="Q33" s="178" t="str">
        <f ca="1">IF(P33="","", INDIRECT("base!"&amp;ADDRESS(MATCH(CONCATENATE(N33,"|",P33),base!$G$2:'base'!$G$1817,0)+1,6,4)))</f>
        <v/>
      </c>
      <c r="R33" s="66"/>
    </row>
    <row r="34" spans="1:18" ht="30" x14ac:dyDescent="0.25">
      <c r="A34" s="165">
        <v>1</v>
      </c>
      <c r="B34" s="177">
        <f>IF(AND(G34&lt;&gt;"",H34&gt;0,I34&lt;&gt;"",J34&lt;&gt;0,K34&lt;&gt;0),COUNT($B$11:B33)+1,"")</f>
        <v>20</v>
      </c>
      <c r="C34" s="72" t="s">
        <v>4028</v>
      </c>
      <c r="D34" s="140" t="s">
        <v>4023</v>
      </c>
      <c r="E34" s="179" t="s">
        <v>4029</v>
      </c>
      <c r="F34" s="107">
        <v>43204</v>
      </c>
      <c r="G34" s="66" t="s">
        <v>4231</v>
      </c>
      <c r="H34" s="173">
        <v>4</v>
      </c>
      <c r="I34" s="165" t="s">
        <v>3701</v>
      </c>
      <c r="J34" s="173">
        <v>592.9</v>
      </c>
      <c r="K34" s="155">
        <f t="shared" si="0"/>
        <v>2371.6</v>
      </c>
      <c r="L34" s="147">
        <v>0.21</v>
      </c>
      <c r="M34" s="147">
        <v>0.70840000000000003</v>
      </c>
      <c r="N34" s="72"/>
      <c r="O34" s="178" t="str">
        <f ca="1">IF(N34="","", INDIRECT("base!"&amp;ADDRESS(MATCH(N34,base!$C$2:'base'!$C$133,0)+1,4,4)))</f>
        <v/>
      </c>
      <c r="P34" s="66"/>
      <c r="Q34" s="178" t="str">
        <f ca="1">IF(P34="","", INDIRECT("base!"&amp;ADDRESS(MATCH(CONCATENATE(N34,"|",P34),base!$G$2:'base'!$G$1817,0)+1,6,4)))</f>
        <v/>
      </c>
      <c r="R34" s="66"/>
    </row>
    <row r="35" spans="1:18" ht="75" x14ac:dyDescent="0.25">
      <c r="A35" s="165">
        <v>1</v>
      </c>
      <c r="B35" s="177">
        <f>IF(AND(G35&lt;&gt;"",H35&gt;0,I35&lt;&gt;"",J35&lt;&gt;0,K35&lt;&gt;0),COUNT($B$11:B34)+1,"")</f>
        <v>21</v>
      </c>
      <c r="C35" s="72" t="s">
        <v>4030</v>
      </c>
      <c r="D35" s="140" t="s">
        <v>3777</v>
      </c>
      <c r="E35" s="179" t="s">
        <v>4031</v>
      </c>
      <c r="F35" s="107">
        <v>43204</v>
      </c>
      <c r="G35" s="66" t="s">
        <v>4232</v>
      </c>
      <c r="H35" s="173">
        <v>8.4</v>
      </c>
      <c r="I35" s="165" t="s">
        <v>3695</v>
      </c>
      <c r="J35" s="173">
        <v>121</v>
      </c>
      <c r="K35" s="155">
        <f t="shared" si="0"/>
        <v>1016.4</v>
      </c>
      <c r="L35" s="147">
        <v>0.21</v>
      </c>
      <c r="M35" s="147">
        <v>0.70840000000000003</v>
      </c>
      <c r="N35" s="72"/>
      <c r="O35" s="178" t="str">
        <f ca="1">IF(N35="","", INDIRECT("base!"&amp;ADDRESS(MATCH(N35,base!$C$2:'base'!$C$133,0)+1,4,4)))</f>
        <v/>
      </c>
      <c r="P35" s="66"/>
      <c r="Q35" s="178" t="str">
        <f ca="1">IF(P35="","", INDIRECT("base!"&amp;ADDRESS(MATCH(CONCATENATE(N35,"|",P35),base!$G$2:'base'!$G$1817,0)+1,6,4)))</f>
        <v/>
      </c>
      <c r="R35" s="66"/>
    </row>
    <row r="36" spans="1:18" ht="60" x14ac:dyDescent="0.25">
      <c r="A36" s="165">
        <v>1</v>
      </c>
      <c r="B36" s="177">
        <f>IF(AND(G36&lt;&gt;"",H36&gt;0,I36&lt;&gt;"",J36&lt;&gt;0,K36&lt;&gt;0),COUNT($B$11:B35)+1,"")</f>
        <v>22</v>
      </c>
      <c r="C36" s="72" t="s">
        <v>4032</v>
      </c>
      <c r="D36" s="140" t="s">
        <v>3777</v>
      </c>
      <c r="E36" s="179" t="s">
        <v>4033</v>
      </c>
      <c r="F36" s="107">
        <v>43204</v>
      </c>
      <c r="G36" s="66" t="s">
        <v>4233</v>
      </c>
      <c r="H36" s="173">
        <v>44.4</v>
      </c>
      <c r="I36" s="165" t="s">
        <v>3700</v>
      </c>
      <c r="J36" s="173">
        <v>8.4700000000000006</v>
      </c>
      <c r="K36" s="155">
        <f t="shared" si="0"/>
        <v>376.07</v>
      </c>
      <c r="L36" s="147">
        <v>0.21</v>
      </c>
      <c r="M36" s="147">
        <v>0.70840000000000003</v>
      </c>
      <c r="N36" s="72"/>
      <c r="O36" s="178" t="str">
        <f ca="1">IF(N36="","", INDIRECT("base!"&amp;ADDRESS(MATCH(N36,base!$C$2:'base'!$C$133,0)+1,4,4)))</f>
        <v/>
      </c>
      <c r="P36" s="66"/>
      <c r="Q36" s="178" t="str">
        <f ca="1">IF(P36="","", INDIRECT("base!"&amp;ADDRESS(MATCH(CONCATENATE(N36,"|",P36),base!$G$2:'base'!$G$1817,0)+1,6,4)))</f>
        <v/>
      </c>
      <c r="R36" s="66"/>
    </row>
    <row r="37" spans="1:18" ht="60" x14ac:dyDescent="0.25">
      <c r="A37" s="165">
        <v>1</v>
      </c>
      <c r="B37" s="177">
        <f>IF(AND(G37&lt;&gt;"",H37&gt;0,I37&lt;&gt;"",J37&lt;&gt;0,K37&lt;&gt;0),COUNT($B$11:B36)+1,"")</f>
        <v>23</v>
      </c>
      <c r="C37" s="72" t="s">
        <v>4034</v>
      </c>
      <c r="D37" s="140" t="s">
        <v>3777</v>
      </c>
      <c r="E37" s="179" t="s">
        <v>4017</v>
      </c>
      <c r="F37" s="107">
        <v>43204</v>
      </c>
      <c r="G37" s="66" t="s">
        <v>4225</v>
      </c>
      <c r="H37" s="173">
        <v>9</v>
      </c>
      <c r="I37" s="165" t="s">
        <v>3700</v>
      </c>
      <c r="J37" s="173">
        <v>12.1</v>
      </c>
      <c r="K37" s="155">
        <f t="shared" si="0"/>
        <v>108.9</v>
      </c>
      <c r="L37" s="147">
        <v>0.21</v>
      </c>
      <c r="M37" s="147">
        <v>0.70840000000000003</v>
      </c>
      <c r="N37" s="72"/>
      <c r="O37" s="178" t="str">
        <f ca="1">IF(N37="","", INDIRECT("base!"&amp;ADDRESS(MATCH(N37,base!$C$2:'base'!$C$133,0)+1,4,4)))</f>
        <v/>
      </c>
      <c r="P37" s="66"/>
      <c r="Q37" s="178" t="str">
        <f ca="1">IF(P37="","", INDIRECT("base!"&amp;ADDRESS(MATCH(CONCATENATE(N37,"|",P37),base!$G$2:'base'!$G$1817,0)+1,6,4)))</f>
        <v/>
      </c>
      <c r="R37" s="66"/>
    </row>
    <row r="38" spans="1:18" ht="45" x14ac:dyDescent="0.25">
      <c r="A38" s="165">
        <v>1</v>
      </c>
      <c r="B38" s="177">
        <f>IF(AND(G38&lt;&gt;"",H38&gt;0,I38&lt;&gt;"",J38&lt;&gt;0,K38&lt;&gt;0),COUNT($B$11:B37)+1,"")</f>
        <v>24</v>
      </c>
      <c r="C38" s="72" t="s">
        <v>4035</v>
      </c>
      <c r="D38" s="140" t="s">
        <v>3777</v>
      </c>
      <c r="E38" s="179" t="s">
        <v>4036</v>
      </c>
      <c r="F38" s="107">
        <v>43204</v>
      </c>
      <c r="G38" s="66" t="s">
        <v>4234</v>
      </c>
      <c r="H38" s="173">
        <v>0.5</v>
      </c>
      <c r="I38" s="165" t="s">
        <v>3696</v>
      </c>
      <c r="J38" s="173">
        <v>375.1</v>
      </c>
      <c r="K38" s="155">
        <f t="shared" si="0"/>
        <v>187.55</v>
      </c>
      <c r="L38" s="147">
        <v>0.21</v>
      </c>
      <c r="M38" s="147">
        <v>0.70840000000000003</v>
      </c>
      <c r="N38" s="72"/>
      <c r="O38" s="178" t="str">
        <f ca="1">IF(N38="","", INDIRECT("base!"&amp;ADDRESS(MATCH(N38,base!$C$2:'base'!$C$133,0)+1,4,4)))</f>
        <v/>
      </c>
      <c r="P38" s="66"/>
      <c r="Q38" s="178" t="str">
        <f ca="1">IF(P38="","", INDIRECT("base!"&amp;ADDRESS(MATCH(CONCATENATE(N38,"|",P38),base!$G$2:'base'!$G$1817,0)+1,6,4)))</f>
        <v/>
      </c>
      <c r="R38" s="66"/>
    </row>
    <row r="39" spans="1:18" ht="45" x14ac:dyDescent="0.25">
      <c r="A39" s="165">
        <v>1</v>
      </c>
      <c r="B39" s="177">
        <f>IF(AND(G39&lt;&gt;"",H39&gt;0,I39&lt;&gt;"",J39&lt;&gt;0,K39&lt;&gt;0),COUNT($B$11:B38)+1,"")</f>
        <v>25</v>
      </c>
      <c r="C39" s="72" t="s">
        <v>4037</v>
      </c>
      <c r="D39" s="140" t="s">
        <v>3777</v>
      </c>
      <c r="E39" s="179" t="s">
        <v>4038</v>
      </c>
      <c r="F39" s="107">
        <v>43204</v>
      </c>
      <c r="G39" s="66" t="s">
        <v>4235</v>
      </c>
      <c r="H39" s="173">
        <v>0.5</v>
      </c>
      <c r="I39" s="165" t="s">
        <v>3696</v>
      </c>
      <c r="J39" s="173">
        <v>181.5</v>
      </c>
      <c r="K39" s="155">
        <f t="shared" si="0"/>
        <v>90.75</v>
      </c>
      <c r="L39" s="147">
        <v>0.21</v>
      </c>
      <c r="M39" s="147">
        <v>0.70840000000000003</v>
      </c>
      <c r="N39" s="72"/>
      <c r="O39" s="178" t="str">
        <f ca="1">IF(N39="","", INDIRECT("base!"&amp;ADDRESS(MATCH(N39,base!$C$2:'base'!$C$133,0)+1,4,4)))</f>
        <v/>
      </c>
      <c r="P39" s="66"/>
      <c r="Q39" s="178" t="str">
        <f ca="1">IF(P39="","", INDIRECT("base!"&amp;ADDRESS(MATCH(CONCATENATE(N39,"|",P39),base!$G$2:'base'!$G$1817,0)+1,6,4)))</f>
        <v/>
      </c>
      <c r="R39" s="66"/>
    </row>
    <row r="40" spans="1:18" ht="75" x14ac:dyDescent="0.25">
      <c r="A40" s="165">
        <v>1</v>
      </c>
      <c r="B40" s="177">
        <f>IF(AND(G40&lt;&gt;"",H40&gt;0,I40&lt;&gt;"",J40&lt;&gt;0,K40&lt;&gt;0),COUNT($B$11:B39)+1,"")</f>
        <v>26</v>
      </c>
      <c r="C40" s="72" t="s">
        <v>4039</v>
      </c>
      <c r="D40" s="140" t="s">
        <v>3777</v>
      </c>
      <c r="E40" s="179" t="s">
        <v>4040</v>
      </c>
      <c r="F40" s="107">
        <v>43204</v>
      </c>
      <c r="G40" s="66" t="s">
        <v>4236</v>
      </c>
      <c r="H40" s="173">
        <v>80</v>
      </c>
      <c r="I40" s="165" t="s">
        <v>3695</v>
      </c>
      <c r="J40" s="173">
        <v>90.75</v>
      </c>
      <c r="K40" s="155">
        <f t="shared" si="0"/>
        <v>7260</v>
      </c>
      <c r="L40" s="147">
        <v>0.21</v>
      </c>
      <c r="M40" s="147">
        <v>0.70840000000000003</v>
      </c>
      <c r="N40" s="72"/>
      <c r="O40" s="178" t="str">
        <f ca="1">IF(N40="","", INDIRECT("base!"&amp;ADDRESS(MATCH(N40,base!$C$2:'base'!$C$133,0)+1,4,4)))</f>
        <v/>
      </c>
      <c r="P40" s="66"/>
      <c r="Q40" s="178" t="str">
        <f ca="1">IF(P40="","", INDIRECT("base!"&amp;ADDRESS(MATCH(CONCATENATE(N40,"|",P40),base!$G$2:'base'!$G$1817,0)+1,6,4)))</f>
        <v/>
      </c>
      <c r="R40" s="66"/>
    </row>
    <row r="41" spans="1:18" ht="30" x14ac:dyDescent="0.25">
      <c r="A41" s="165">
        <v>1</v>
      </c>
      <c r="B41" s="177">
        <f>IF(AND(G41&lt;&gt;"",H41&gt;0,I41&lt;&gt;"",J41&lt;&gt;0,K41&lt;&gt;0),COUNT($B$11:B40)+1,"")</f>
        <v>27</v>
      </c>
      <c r="C41" s="72" t="s">
        <v>4041</v>
      </c>
      <c r="D41" s="140" t="s">
        <v>3777</v>
      </c>
      <c r="E41" s="179" t="s">
        <v>4042</v>
      </c>
      <c r="F41" s="107">
        <v>43204</v>
      </c>
      <c r="G41" s="66" t="s">
        <v>4237</v>
      </c>
      <c r="H41" s="173">
        <v>13.9</v>
      </c>
      <c r="I41" s="165" t="s">
        <v>3694</v>
      </c>
      <c r="J41" s="173">
        <v>48.4</v>
      </c>
      <c r="K41" s="155">
        <f t="shared" si="0"/>
        <v>672.76</v>
      </c>
      <c r="L41" s="147">
        <v>0.21</v>
      </c>
      <c r="M41" s="147">
        <v>0.70840000000000003</v>
      </c>
      <c r="N41" s="72"/>
      <c r="O41" s="178" t="str">
        <f ca="1">IF(N41="","", INDIRECT("base!"&amp;ADDRESS(MATCH(N41,base!$C$2:'base'!$C$133,0)+1,4,4)))</f>
        <v/>
      </c>
      <c r="P41" s="66"/>
      <c r="Q41" s="178" t="str">
        <f ca="1">IF(P41="","", INDIRECT("base!"&amp;ADDRESS(MATCH(CONCATENATE(N41,"|",P41),base!$G$2:'base'!$G$1817,0)+1,6,4)))</f>
        <v/>
      </c>
      <c r="R41" s="66"/>
    </row>
    <row r="42" spans="1:18" ht="30" x14ac:dyDescent="0.25">
      <c r="A42" s="165">
        <v>1</v>
      </c>
      <c r="B42" s="177">
        <f>IF(AND(G42&lt;&gt;"",H42&gt;0,I42&lt;&gt;"",J42&lt;&gt;0,K42&lt;&gt;0),COUNT($B$11:B41)+1,"")</f>
        <v>28</v>
      </c>
      <c r="C42" s="72" t="s">
        <v>4043</v>
      </c>
      <c r="D42" s="140" t="s">
        <v>3777</v>
      </c>
      <c r="E42" s="179" t="s">
        <v>4044</v>
      </c>
      <c r="F42" s="107">
        <v>43204</v>
      </c>
      <c r="G42" s="66" t="s">
        <v>4238</v>
      </c>
      <c r="H42" s="173">
        <v>7.7</v>
      </c>
      <c r="I42" s="165" t="s">
        <v>3694</v>
      </c>
      <c r="J42" s="173">
        <v>26.62</v>
      </c>
      <c r="K42" s="155">
        <f t="shared" si="0"/>
        <v>204.97</v>
      </c>
      <c r="L42" s="147">
        <v>0.21</v>
      </c>
      <c r="M42" s="147">
        <v>0.70840000000000003</v>
      </c>
      <c r="N42" s="72"/>
      <c r="O42" s="178" t="str">
        <f ca="1">IF(N42="","", INDIRECT("base!"&amp;ADDRESS(MATCH(N42,base!$C$2:'base'!$C$133,0)+1,4,4)))</f>
        <v/>
      </c>
      <c r="P42" s="66"/>
      <c r="Q42" s="178" t="str">
        <f ca="1">IF(P42="","", INDIRECT("base!"&amp;ADDRESS(MATCH(CONCATENATE(N42,"|",P42),base!$G$2:'base'!$G$1817,0)+1,6,4)))</f>
        <v/>
      </c>
      <c r="R42" s="66"/>
    </row>
    <row r="43" spans="1:18" ht="30" x14ac:dyDescent="0.25">
      <c r="A43" s="165">
        <v>1</v>
      </c>
      <c r="B43" s="177">
        <f>IF(AND(G43&lt;&gt;"",H43&gt;0,I43&lt;&gt;"",J43&lt;&gt;0,K43&lt;&gt;0),COUNT($B$11:B42)+1,"")</f>
        <v>29</v>
      </c>
      <c r="C43" s="72" t="s">
        <v>4045</v>
      </c>
      <c r="D43" s="140" t="s">
        <v>4008</v>
      </c>
      <c r="E43" s="179" t="s">
        <v>4025</v>
      </c>
      <c r="F43" s="107">
        <v>43204</v>
      </c>
      <c r="G43" s="66" t="s">
        <v>4239</v>
      </c>
      <c r="H43" s="173">
        <v>31.2</v>
      </c>
      <c r="I43" s="165" t="s">
        <v>3694</v>
      </c>
      <c r="J43" s="173">
        <v>48.4</v>
      </c>
      <c r="K43" s="155">
        <f t="shared" si="0"/>
        <v>1510.08</v>
      </c>
      <c r="L43" s="147">
        <v>0.21</v>
      </c>
      <c r="M43" s="147">
        <v>0.70840000000000003</v>
      </c>
      <c r="N43" s="72"/>
      <c r="O43" s="178" t="str">
        <f ca="1">IF(N43="","", INDIRECT("base!"&amp;ADDRESS(MATCH(N43,base!$C$2:'base'!$C$133,0)+1,4,4)))</f>
        <v/>
      </c>
      <c r="P43" s="66"/>
      <c r="Q43" s="178" t="str">
        <f ca="1">IF(P43="","", INDIRECT("base!"&amp;ADDRESS(MATCH(CONCATENATE(N43,"|",P43),base!$G$2:'base'!$G$1817,0)+1,6,4)))</f>
        <v/>
      </c>
      <c r="R43" s="66"/>
    </row>
    <row r="44" spans="1:18" ht="60" x14ac:dyDescent="0.25">
      <c r="A44" s="165">
        <v>1</v>
      </c>
      <c r="B44" s="177">
        <f>IF(AND(G44&lt;&gt;"",H44&gt;0,I44&lt;&gt;"",J44&lt;&gt;0,K44&lt;&gt;0),COUNT($B$11:B43)+1,"")</f>
        <v>30</v>
      </c>
      <c r="C44" s="72" t="s">
        <v>4046</v>
      </c>
      <c r="D44" s="140" t="s">
        <v>3777</v>
      </c>
      <c r="E44" s="179" t="s">
        <v>4047</v>
      </c>
      <c r="F44" s="107">
        <v>43204</v>
      </c>
      <c r="G44" s="66" t="s">
        <v>4240</v>
      </c>
      <c r="H44" s="173">
        <v>46.9</v>
      </c>
      <c r="I44" s="165" t="s">
        <v>3695</v>
      </c>
      <c r="J44" s="173">
        <v>72.599999999999994</v>
      </c>
      <c r="K44" s="155">
        <f t="shared" si="0"/>
        <v>3404.94</v>
      </c>
      <c r="L44" s="147">
        <v>0.21</v>
      </c>
      <c r="M44" s="147">
        <v>0.70840000000000003</v>
      </c>
      <c r="N44" s="72"/>
      <c r="O44" s="178" t="str">
        <f ca="1">IF(N44="","", INDIRECT("base!"&amp;ADDRESS(MATCH(N44,base!$C$2:'base'!$C$133,0)+1,4,4)))</f>
        <v/>
      </c>
      <c r="P44" s="66"/>
      <c r="Q44" s="178" t="str">
        <f ca="1">IF(P44="","", INDIRECT("base!"&amp;ADDRESS(MATCH(CONCATENATE(N44,"|",P44),base!$G$2:'base'!$G$1817,0)+1,6,4)))</f>
        <v/>
      </c>
      <c r="R44" s="66"/>
    </row>
    <row r="45" spans="1:18" ht="60" x14ac:dyDescent="0.25">
      <c r="A45" s="165">
        <v>1</v>
      </c>
      <c r="B45" s="177">
        <f>IF(AND(G45&lt;&gt;"",H45&gt;0,I45&lt;&gt;"",J45&lt;&gt;0,K45&lt;&gt;0),COUNT($B$11:B44)+1,"")</f>
        <v>31</v>
      </c>
      <c r="C45" s="72" t="s">
        <v>4048</v>
      </c>
      <c r="D45" s="140" t="s">
        <v>3777</v>
      </c>
      <c r="E45" s="179" t="s">
        <v>4049</v>
      </c>
      <c r="F45" s="107">
        <v>43204</v>
      </c>
      <c r="G45" s="66" t="s">
        <v>4241</v>
      </c>
      <c r="H45" s="173">
        <v>46.9</v>
      </c>
      <c r="I45" s="165" t="s">
        <v>3695</v>
      </c>
      <c r="J45" s="173">
        <v>72.599999999999994</v>
      </c>
      <c r="K45" s="155">
        <f t="shared" si="0"/>
        <v>3404.94</v>
      </c>
      <c r="L45" s="147">
        <v>0.21</v>
      </c>
      <c r="M45" s="147">
        <v>0.70840000000000003</v>
      </c>
      <c r="N45" s="72"/>
      <c r="O45" s="178" t="str">
        <f ca="1">IF(N45="","", INDIRECT("base!"&amp;ADDRESS(MATCH(N45,base!$C$2:'base'!$C$133,0)+1,4,4)))</f>
        <v/>
      </c>
      <c r="P45" s="66"/>
      <c r="Q45" s="178" t="str">
        <f ca="1">IF(P45="","", INDIRECT("base!"&amp;ADDRESS(MATCH(CONCATENATE(N45,"|",P45),base!$G$2:'base'!$G$1817,0)+1,6,4)))</f>
        <v/>
      </c>
      <c r="R45" s="66"/>
    </row>
    <row r="46" spans="1:18" s="251" customFormat="1" x14ac:dyDescent="0.25">
      <c r="A46" s="240">
        <v>1</v>
      </c>
      <c r="B46" s="252" t="str">
        <f>IF(AND(G46&lt;&gt;"",H46&gt;0,I46&lt;&gt;"",J46&lt;&gt;0,K46&lt;&gt;0),COUNT($B$11:B45)+1,"")</f>
        <v/>
      </c>
      <c r="C46" s="242" t="s">
        <v>4050</v>
      </c>
      <c r="D46" s="243"/>
      <c r="E46" s="244"/>
      <c r="F46" s="245"/>
      <c r="G46" s="246" t="s">
        <v>4242</v>
      </c>
      <c r="H46" s="247"/>
      <c r="I46" s="240" t="s">
        <v>4329</v>
      </c>
      <c r="J46" s="247"/>
      <c r="K46" s="253" t="str">
        <f t="shared" si="0"/>
        <v/>
      </c>
      <c r="L46" s="249"/>
      <c r="M46" s="249"/>
      <c r="N46" s="242"/>
      <c r="O46" s="254" t="str">
        <f ca="1">IF(N46="","", INDIRECT("base!"&amp;ADDRESS(MATCH(N46,base!$C$2:'base'!$C$133,0)+1,4,4)))</f>
        <v/>
      </c>
      <c r="P46" s="246"/>
      <c r="Q46" s="254" t="str">
        <f ca="1">IF(P46="","", INDIRECT("base!"&amp;ADDRESS(MATCH(CONCATENATE(N46,"|",P46),base!$G$2:'base'!$G$1817,0)+1,6,4)))</f>
        <v/>
      </c>
      <c r="R46" s="246"/>
    </row>
    <row r="47" spans="1:18" ht="45" x14ac:dyDescent="0.25">
      <c r="A47" s="165">
        <v>1</v>
      </c>
      <c r="B47" s="177">
        <f>IF(AND(G47&lt;&gt;"",H47&gt;0,I47&lt;&gt;"",J47&lt;&gt;0,K47&lt;&gt;0),COUNT($B$11:B46)+1,"")</f>
        <v>32</v>
      </c>
      <c r="C47" s="72" t="s">
        <v>4051</v>
      </c>
      <c r="D47" s="140" t="s">
        <v>4023</v>
      </c>
      <c r="E47" s="179" t="s">
        <v>4052</v>
      </c>
      <c r="F47" s="107">
        <v>43204</v>
      </c>
      <c r="G47" s="66" t="s">
        <v>4243</v>
      </c>
      <c r="H47" s="173">
        <v>2</v>
      </c>
      <c r="I47" s="165" t="s">
        <v>3701</v>
      </c>
      <c r="J47" s="173">
        <v>5711.2</v>
      </c>
      <c r="K47" s="155">
        <f t="shared" si="0"/>
        <v>11422.4</v>
      </c>
      <c r="L47" s="147">
        <v>0.21</v>
      </c>
      <c r="M47" s="147">
        <v>0.70840000000000003</v>
      </c>
      <c r="N47" s="72"/>
      <c r="O47" s="178" t="str">
        <f ca="1">IF(N47="","", INDIRECT("base!"&amp;ADDRESS(MATCH(N47,base!$C$2:'base'!$C$133,0)+1,4,4)))</f>
        <v/>
      </c>
      <c r="P47" s="66"/>
      <c r="Q47" s="178" t="str">
        <f ca="1">IF(P47="","", INDIRECT("base!"&amp;ADDRESS(MATCH(CONCATENATE(N47,"|",P47),base!$G$2:'base'!$G$1817,0)+1,6,4)))</f>
        <v/>
      </c>
      <c r="R47" s="66"/>
    </row>
    <row r="48" spans="1:18" ht="45" x14ac:dyDescent="0.25">
      <c r="A48" s="165">
        <v>1</v>
      </c>
      <c r="B48" s="177">
        <f>IF(AND(G48&lt;&gt;"",H48&gt;0,I48&lt;&gt;"",J48&lt;&gt;0,K48&lt;&gt;0),COUNT($B$11:B47)+1,"")</f>
        <v>33</v>
      </c>
      <c r="C48" s="72" t="s">
        <v>4053</v>
      </c>
      <c r="D48" s="140" t="s">
        <v>4023</v>
      </c>
      <c r="E48" s="179" t="s">
        <v>4054</v>
      </c>
      <c r="F48" s="107">
        <v>43204</v>
      </c>
      <c r="G48" s="66" t="s">
        <v>4244</v>
      </c>
      <c r="H48" s="173">
        <v>5</v>
      </c>
      <c r="I48" s="165" t="s">
        <v>3701</v>
      </c>
      <c r="J48" s="173">
        <v>2795.1</v>
      </c>
      <c r="K48" s="155">
        <f t="shared" si="0"/>
        <v>13975.5</v>
      </c>
      <c r="L48" s="147">
        <v>0.21</v>
      </c>
      <c r="M48" s="147">
        <v>0.70840000000000003</v>
      </c>
      <c r="N48" s="72"/>
      <c r="O48" s="178" t="str">
        <f ca="1">IF(N48="","", INDIRECT("base!"&amp;ADDRESS(MATCH(N48,base!$C$2:'base'!$C$133,0)+1,4,4)))</f>
        <v/>
      </c>
      <c r="P48" s="66"/>
      <c r="Q48" s="178" t="str">
        <f ca="1">IF(P48="","", INDIRECT("base!"&amp;ADDRESS(MATCH(CONCATENATE(N48,"|",P48),base!$G$2:'base'!$G$1817,0)+1,6,4)))</f>
        <v/>
      </c>
      <c r="R48" s="66"/>
    </row>
    <row r="49" spans="1:18" ht="45" x14ac:dyDescent="0.25">
      <c r="A49" s="165">
        <v>1</v>
      </c>
      <c r="B49" s="177">
        <f>IF(AND(G49&lt;&gt;"",H49&gt;0,I49&lt;&gt;"",J49&lt;&gt;0,K49&lt;&gt;0),COUNT($B$11:B48)+1,"")</f>
        <v>34</v>
      </c>
      <c r="C49" s="72" t="s">
        <v>4055</v>
      </c>
      <c r="D49" s="140" t="s">
        <v>4023</v>
      </c>
      <c r="E49" s="179" t="s">
        <v>4056</v>
      </c>
      <c r="F49" s="107">
        <v>43204</v>
      </c>
      <c r="G49" s="66" t="s">
        <v>4245</v>
      </c>
      <c r="H49" s="173">
        <v>12</v>
      </c>
      <c r="I49" s="165" t="s">
        <v>3701</v>
      </c>
      <c r="J49" s="173">
        <v>611.04999999999995</v>
      </c>
      <c r="K49" s="155">
        <f t="shared" si="0"/>
        <v>7332.6</v>
      </c>
      <c r="L49" s="147">
        <v>0.21</v>
      </c>
      <c r="M49" s="147">
        <v>0.70840000000000003</v>
      </c>
      <c r="N49" s="72"/>
      <c r="O49" s="178" t="str">
        <f ca="1">IF(N49="","", INDIRECT("base!"&amp;ADDRESS(MATCH(N49,base!$C$2:'base'!$C$133,0)+1,4,4)))</f>
        <v/>
      </c>
      <c r="P49" s="66"/>
      <c r="Q49" s="178" t="str">
        <f ca="1">IF(P49="","", INDIRECT("base!"&amp;ADDRESS(MATCH(CONCATENATE(N49,"|",P49),base!$G$2:'base'!$G$1817,0)+1,6,4)))</f>
        <v/>
      </c>
      <c r="R49" s="66"/>
    </row>
    <row r="50" spans="1:18" x14ac:dyDescent="0.25">
      <c r="A50" s="165">
        <v>1</v>
      </c>
      <c r="B50" s="177">
        <f>IF(AND(G50&lt;&gt;"",H50&gt;0,I50&lt;&gt;"",J50&lt;&gt;0,K50&lt;&gt;0),COUNT($B$11:B49)+1,"")</f>
        <v>35</v>
      </c>
      <c r="C50" s="72" t="s">
        <v>4057</v>
      </c>
      <c r="D50" s="140" t="s">
        <v>4023</v>
      </c>
      <c r="E50" s="179" t="s">
        <v>4058</v>
      </c>
      <c r="F50" s="107">
        <v>43204</v>
      </c>
      <c r="G50" s="66" t="s">
        <v>4246</v>
      </c>
      <c r="H50" s="173">
        <v>338</v>
      </c>
      <c r="I50" s="165" t="s">
        <v>3694</v>
      </c>
      <c r="J50" s="173">
        <v>3.75</v>
      </c>
      <c r="K50" s="155">
        <f t="shared" si="0"/>
        <v>1267.5</v>
      </c>
      <c r="L50" s="147">
        <v>0.21</v>
      </c>
      <c r="M50" s="147">
        <v>0.70840000000000003</v>
      </c>
      <c r="N50" s="72"/>
      <c r="O50" s="178" t="str">
        <f ca="1">IF(N50="","", INDIRECT("base!"&amp;ADDRESS(MATCH(N50,base!$C$2:'base'!$C$133,0)+1,4,4)))</f>
        <v/>
      </c>
      <c r="P50" s="66"/>
      <c r="Q50" s="178" t="str">
        <f ca="1">IF(P50="","", INDIRECT("base!"&amp;ADDRESS(MATCH(CONCATENATE(N50,"|",P50),base!$G$2:'base'!$G$1817,0)+1,6,4)))</f>
        <v/>
      </c>
      <c r="R50" s="66"/>
    </row>
    <row r="51" spans="1:18" ht="30" x14ac:dyDescent="0.25">
      <c r="A51" s="165">
        <v>1</v>
      </c>
      <c r="B51" s="177">
        <f>IF(AND(G51&lt;&gt;"",H51&gt;0,I51&lt;&gt;"",J51&lt;&gt;0,K51&lt;&gt;0),COUNT($B$11:B50)+1,"")</f>
        <v>36</v>
      </c>
      <c r="C51" s="72" t="s">
        <v>4059</v>
      </c>
      <c r="D51" s="140" t="s">
        <v>4023</v>
      </c>
      <c r="E51" s="179" t="s">
        <v>4060</v>
      </c>
      <c r="F51" s="107">
        <v>43204</v>
      </c>
      <c r="G51" s="66" t="s">
        <v>4247</v>
      </c>
      <c r="H51" s="173">
        <v>612</v>
      </c>
      <c r="I51" s="165" t="s">
        <v>3694</v>
      </c>
      <c r="J51" s="173">
        <v>23.96</v>
      </c>
      <c r="K51" s="155">
        <f t="shared" si="0"/>
        <v>14663.52</v>
      </c>
      <c r="L51" s="147">
        <v>0.21</v>
      </c>
      <c r="M51" s="147">
        <v>0.70840000000000003</v>
      </c>
      <c r="N51" s="72"/>
      <c r="O51" s="178" t="str">
        <f ca="1">IF(N51="","", INDIRECT("base!"&amp;ADDRESS(MATCH(N51,base!$C$2:'base'!$C$133,0)+1,4,4)))</f>
        <v/>
      </c>
      <c r="P51" s="66"/>
      <c r="Q51" s="178" t="str">
        <f ca="1">IF(P51="","", INDIRECT("base!"&amp;ADDRESS(MATCH(CONCATENATE(N51,"|",P51),base!$G$2:'base'!$G$1817,0)+1,6,4)))</f>
        <v/>
      </c>
      <c r="R51" s="66"/>
    </row>
    <row r="52" spans="1:18" s="251" customFormat="1" x14ac:dyDescent="0.25">
      <c r="A52" s="240">
        <v>1</v>
      </c>
      <c r="B52" s="252" t="str">
        <f>IF(AND(G52&lt;&gt;"",H52&gt;0,I52&lt;&gt;"",J52&lt;&gt;0,K52&lt;&gt;0),COUNT($B$11:B51)+1,"")</f>
        <v/>
      </c>
      <c r="C52" s="242" t="s">
        <v>4061</v>
      </c>
      <c r="D52" s="243"/>
      <c r="E52" s="244"/>
      <c r="F52" s="245"/>
      <c r="G52" s="246" t="s">
        <v>4248</v>
      </c>
      <c r="H52" s="247"/>
      <c r="I52" s="240" t="s">
        <v>4329</v>
      </c>
      <c r="J52" s="247"/>
      <c r="K52" s="253" t="str">
        <f t="shared" si="0"/>
        <v/>
      </c>
      <c r="L52" s="249"/>
      <c r="M52" s="249"/>
      <c r="N52" s="242"/>
      <c r="O52" s="254" t="str">
        <f ca="1">IF(N52="","", INDIRECT("base!"&amp;ADDRESS(MATCH(N52,base!$C$2:'base'!$C$133,0)+1,4,4)))</f>
        <v/>
      </c>
      <c r="P52" s="246"/>
      <c r="Q52" s="254" t="str">
        <f ca="1">IF(P52="","", INDIRECT("base!"&amp;ADDRESS(MATCH(CONCATENATE(N52,"|",P52),base!$G$2:'base'!$G$1817,0)+1,6,4)))</f>
        <v/>
      </c>
      <c r="R52" s="246"/>
    </row>
    <row r="53" spans="1:18" ht="45" x14ac:dyDescent="0.25">
      <c r="A53" s="165">
        <v>1</v>
      </c>
      <c r="B53" s="177">
        <f>IF(AND(G53&lt;&gt;"",H53&gt;0,I53&lt;&gt;"",J53&lt;&gt;0,K53&lt;&gt;0),COUNT($B$11:B52)+1,"")</f>
        <v>37</v>
      </c>
      <c r="C53" s="72" t="s">
        <v>4062</v>
      </c>
      <c r="D53" s="140" t="s">
        <v>3777</v>
      </c>
      <c r="E53" s="179" t="s">
        <v>4063</v>
      </c>
      <c r="F53" s="107">
        <v>43204</v>
      </c>
      <c r="G53" s="66" t="s">
        <v>4249</v>
      </c>
      <c r="H53" s="173">
        <v>700</v>
      </c>
      <c r="I53" s="165" t="s">
        <v>3695</v>
      </c>
      <c r="J53" s="173">
        <v>42.35</v>
      </c>
      <c r="K53" s="155">
        <f t="shared" si="0"/>
        <v>29645</v>
      </c>
      <c r="L53" s="147">
        <v>0.21</v>
      </c>
      <c r="M53" s="147">
        <v>0.70840000000000003</v>
      </c>
      <c r="N53" s="72"/>
      <c r="O53" s="178" t="str">
        <f ca="1">IF(N53="","", INDIRECT("base!"&amp;ADDRESS(MATCH(N53,base!$C$2:'base'!$C$133,0)+1,4,4)))</f>
        <v/>
      </c>
      <c r="P53" s="66"/>
      <c r="Q53" s="178" t="str">
        <f ca="1">IF(P53="","", INDIRECT("base!"&amp;ADDRESS(MATCH(CONCATENATE(N53,"|",P53),base!$G$2:'base'!$G$1817,0)+1,6,4)))</f>
        <v/>
      </c>
      <c r="R53" s="66"/>
    </row>
    <row r="54" spans="1:18" ht="45" x14ac:dyDescent="0.25">
      <c r="A54" s="165">
        <v>1</v>
      </c>
      <c r="B54" s="177">
        <f>IF(AND(G54&lt;&gt;"",H54&gt;0,I54&lt;&gt;"",J54&lt;&gt;0,K54&lt;&gt;0),COUNT($B$11:B53)+1,"")</f>
        <v>38</v>
      </c>
      <c r="C54" s="72" t="s">
        <v>4064</v>
      </c>
      <c r="D54" s="140" t="s">
        <v>3777</v>
      </c>
      <c r="E54" s="179" t="s">
        <v>4063</v>
      </c>
      <c r="F54" s="107">
        <v>43204</v>
      </c>
      <c r="G54" s="66" t="s">
        <v>4249</v>
      </c>
      <c r="H54" s="173">
        <v>42</v>
      </c>
      <c r="I54" s="165" t="s">
        <v>3695</v>
      </c>
      <c r="J54" s="173">
        <v>42.35</v>
      </c>
      <c r="K54" s="155">
        <f t="shared" si="0"/>
        <v>1778.7</v>
      </c>
      <c r="L54" s="147">
        <v>0.21</v>
      </c>
      <c r="M54" s="147">
        <v>0.70840000000000003</v>
      </c>
      <c r="N54" s="72"/>
      <c r="O54" s="178" t="str">
        <f ca="1">IF(N54="","", INDIRECT("base!"&amp;ADDRESS(MATCH(N54,base!$C$2:'base'!$C$133,0)+1,4,4)))</f>
        <v/>
      </c>
      <c r="P54" s="66"/>
      <c r="Q54" s="178" t="str">
        <f ca="1">IF(P54="","", INDIRECT("base!"&amp;ADDRESS(MATCH(CONCATENATE(N54,"|",P54),base!$G$2:'base'!$G$1817,0)+1,6,4)))</f>
        <v/>
      </c>
      <c r="R54" s="66"/>
    </row>
    <row r="55" spans="1:18" ht="45" x14ac:dyDescent="0.25">
      <c r="A55" s="165">
        <v>1</v>
      </c>
      <c r="B55" s="177">
        <f>IF(AND(G55&lt;&gt;"",H55&gt;0,I55&lt;&gt;"",J55&lt;&gt;0,K55&lt;&gt;0),COUNT($B$11:B54)+1,"")</f>
        <v>39</v>
      </c>
      <c r="C55" s="72" t="s">
        <v>4065</v>
      </c>
      <c r="D55" s="140" t="s">
        <v>3777</v>
      </c>
      <c r="E55" s="179" t="s">
        <v>4066</v>
      </c>
      <c r="F55" s="107">
        <v>43204</v>
      </c>
      <c r="G55" s="66" t="s">
        <v>4250</v>
      </c>
      <c r="H55" s="173">
        <v>68</v>
      </c>
      <c r="I55" s="165" t="s">
        <v>3694</v>
      </c>
      <c r="J55" s="173">
        <v>60.5</v>
      </c>
      <c r="K55" s="155">
        <f t="shared" si="0"/>
        <v>4114</v>
      </c>
      <c r="L55" s="147">
        <v>0.21</v>
      </c>
      <c r="M55" s="147">
        <v>0.70840000000000003</v>
      </c>
      <c r="N55" s="72"/>
      <c r="O55" s="178" t="str">
        <f ca="1">IF(N55="","", INDIRECT("base!"&amp;ADDRESS(MATCH(N55,base!$C$2:'base'!$C$133,0)+1,4,4)))</f>
        <v/>
      </c>
      <c r="P55" s="66"/>
      <c r="Q55" s="178" t="str">
        <f ca="1">IF(P55="","", INDIRECT("base!"&amp;ADDRESS(MATCH(CONCATENATE(N55,"|",P55),base!$G$2:'base'!$G$1817,0)+1,6,4)))</f>
        <v/>
      </c>
      <c r="R55" s="66"/>
    </row>
    <row r="56" spans="1:18" ht="45" x14ac:dyDescent="0.25">
      <c r="A56" s="165">
        <v>1</v>
      </c>
      <c r="B56" s="177">
        <f>IF(AND(G56&lt;&gt;"",H56&gt;0,I56&lt;&gt;"",J56&lt;&gt;0,K56&lt;&gt;0),COUNT($B$11:B55)+1,"")</f>
        <v>40</v>
      </c>
      <c r="C56" s="72" t="s">
        <v>4067</v>
      </c>
      <c r="D56" s="140" t="s">
        <v>3777</v>
      </c>
      <c r="E56" s="179" t="s">
        <v>4068</v>
      </c>
      <c r="F56" s="107">
        <v>43204</v>
      </c>
      <c r="G56" s="66" t="s">
        <v>4251</v>
      </c>
      <c r="H56" s="173">
        <v>56</v>
      </c>
      <c r="I56" s="165" t="s">
        <v>3694</v>
      </c>
      <c r="J56" s="173">
        <v>24.2</v>
      </c>
      <c r="K56" s="155">
        <f t="shared" si="0"/>
        <v>1355.2</v>
      </c>
      <c r="L56" s="147">
        <v>0.21</v>
      </c>
      <c r="M56" s="147">
        <v>0.70840000000000003</v>
      </c>
      <c r="N56" s="72"/>
      <c r="O56" s="178" t="str">
        <f ca="1">IF(N56="","", INDIRECT("base!"&amp;ADDRESS(MATCH(N56,base!$C$2:'base'!$C$133,0)+1,4,4)))</f>
        <v/>
      </c>
      <c r="P56" s="66"/>
      <c r="Q56" s="178" t="str">
        <f ca="1">IF(P56="","", INDIRECT("base!"&amp;ADDRESS(MATCH(CONCATENATE(N56,"|",P56),base!$G$2:'base'!$G$1817,0)+1,6,4)))</f>
        <v/>
      </c>
      <c r="R56" s="66"/>
    </row>
    <row r="57" spans="1:18" ht="45" x14ac:dyDescent="0.25">
      <c r="A57" s="165">
        <v>1</v>
      </c>
      <c r="B57" s="177">
        <f>IF(AND(G57&lt;&gt;"",H57&gt;0,I57&lt;&gt;"",J57&lt;&gt;0,K57&lt;&gt;0),COUNT($B$11:B56)+1,"")</f>
        <v>41</v>
      </c>
      <c r="C57" s="72" t="s">
        <v>4069</v>
      </c>
      <c r="D57" s="140" t="s">
        <v>3777</v>
      </c>
      <c r="E57" s="179" t="s">
        <v>4070</v>
      </c>
      <c r="F57" s="107">
        <v>43204</v>
      </c>
      <c r="G57" s="66" t="s">
        <v>4252</v>
      </c>
      <c r="H57" s="173">
        <v>32</v>
      </c>
      <c r="I57" s="165" t="s">
        <v>3701</v>
      </c>
      <c r="J57" s="173">
        <v>30.25</v>
      </c>
      <c r="K57" s="155">
        <f t="shared" si="0"/>
        <v>968</v>
      </c>
      <c r="L57" s="147">
        <v>0.21</v>
      </c>
      <c r="M57" s="147">
        <v>0.70840000000000003</v>
      </c>
      <c r="N57" s="72"/>
      <c r="O57" s="178" t="str">
        <f ca="1">IF(N57="","", INDIRECT("base!"&amp;ADDRESS(MATCH(N57,base!$C$2:'base'!$C$133,0)+1,4,4)))</f>
        <v/>
      </c>
      <c r="P57" s="66"/>
      <c r="Q57" s="178" t="str">
        <f ca="1">IF(P57="","", INDIRECT("base!"&amp;ADDRESS(MATCH(CONCATENATE(N57,"|",P57),base!$G$2:'base'!$G$1817,0)+1,6,4)))</f>
        <v/>
      </c>
      <c r="R57" s="66"/>
    </row>
    <row r="58" spans="1:18" x14ac:dyDescent="0.25">
      <c r="A58" s="165">
        <v>1</v>
      </c>
      <c r="B58" s="177">
        <f>IF(AND(G58&lt;&gt;"",H58&gt;0,I58&lt;&gt;"",J58&lt;&gt;0,K58&lt;&gt;0),COUNT($B$11:B57)+1,"")</f>
        <v>42</v>
      </c>
      <c r="C58" s="72" t="s">
        <v>4071</v>
      </c>
      <c r="D58" s="140" t="s">
        <v>3777</v>
      </c>
      <c r="E58" s="179" t="s">
        <v>4072</v>
      </c>
      <c r="F58" s="107">
        <v>43204</v>
      </c>
      <c r="G58" s="66" t="s">
        <v>4253</v>
      </c>
      <c r="H58" s="173">
        <v>34</v>
      </c>
      <c r="I58" s="165" t="s">
        <v>3694</v>
      </c>
      <c r="J58" s="173">
        <v>36.299999999999997</v>
      </c>
      <c r="K58" s="155">
        <f t="shared" si="0"/>
        <v>1234.2</v>
      </c>
      <c r="L58" s="147">
        <v>0.21</v>
      </c>
      <c r="M58" s="147">
        <v>0.70840000000000003</v>
      </c>
      <c r="N58" s="72"/>
      <c r="O58" s="178" t="str">
        <f ca="1">IF(N58="","", INDIRECT("base!"&amp;ADDRESS(MATCH(N58,base!$C$2:'base'!$C$133,0)+1,4,4)))</f>
        <v/>
      </c>
      <c r="P58" s="66"/>
      <c r="Q58" s="178" t="str">
        <f ca="1">IF(P58="","", INDIRECT("base!"&amp;ADDRESS(MATCH(CONCATENATE(N58,"|",P58),base!$G$2:'base'!$G$1817,0)+1,6,4)))</f>
        <v/>
      </c>
      <c r="R58" s="66"/>
    </row>
    <row r="59" spans="1:18" s="251" customFormat="1" x14ac:dyDescent="0.25">
      <c r="A59" s="240">
        <v>1</v>
      </c>
      <c r="B59" s="252" t="str">
        <f>IF(AND(G59&lt;&gt;"",H59&gt;0,I59&lt;&gt;"",J59&lt;&gt;0,K59&lt;&gt;0),COUNT($B$11:B58)+1,"")</f>
        <v/>
      </c>
      <c r="C59" s="242" t="s">
        <v>4073</v>
      </c>
      <c r="D59" s="243"/>
      <c r="E59" s="244"/>
      <c r="F59" s="245"/>
      <c r="G59" s="246" t="s">
        <v>4254</v>
      </c>
      <c r="H59" s="247"/>
      <c r="I59" s="240" t="s">
        <v>4329</v>
      </c>
      <c r="J59" s="247"/>
      <c r="K59" s="253" t="str">
        <f t="shared" si="0"/>
        <v/>
      </c>
      <c r="L59" s="249"/>
      <c r="M59" s="249"/>
      <c r="N59" s="242"/>
      <c r="O59" s="254" t="str">
        <f ca="1">IF(N59="","", INDIRECT("base!"&amp;ADDRESS(MATCH(N59,base!$C$2:'base'!$C$133,0)+1,4,4)))</f>
        <v/>
      </c>
      <c r="P59" s="246"/>
      <c r="Q59" s="254" t="str">
        <f ca="1">IF(P59="","", INDIRECT("base!"&amp;ADDRESS(MATCH(CONCATENATE(N59,"|",P59),base!$G$2:'base'!$G$1817,0)+1,6,4)))</f>
        <v/>
      </c>
      <c r="R59" s="246"/>
    </row>
    <row r="60" spans="1:18" ht="60" x14ac:dyDescent="0.25">
      <c r="A60" s="165">
        <v>1</v>
      </c>
      <c r="B60" s="177">
        <f>IF(AND(G60&lt;&gt;"",H60&gt;0,I60&lt;&gt;"",J60&lt;&gt;0,K60&lt;&gt;0),COUNT($B$11:B59)+1,"")</f>
        <v>43</v>
      </c>
      <c r="C60" s="72" t="s">
        <v>4074</v>
      </c>
      <c r="D60" s="140" t="s">
        <v>3777</v>
      </c>
      <c r="E60" s="179" t="s">
        <v>4075</v>
      </c>
      <c r="F60" s="107">
        <v>43204</v>
      </c>
      <c r="G60" s="66" t="s">
        <v>4255</v>
      </c>
      <c r="H60" s="173">
        <v>80</v>
      </c>
      <c r="I60" s="165" t="s">
        <v>3695</v>
      </c>
      <c r="J60" s="173">
        <v>3.03</v>
      </c>
      <c r="K60" s="155">
        <f t="shared" si="0"/>
        <v>242.4</v>
      </c>
      <c r="L60" s="147">
        <v>0.21</v>
      </c>
      <c r="M60" s="147">
        <v>0.70840000000000003</v>
      </c>
      <c r="N60" s="72"/>
      <c r="O60" s="178" t="str">
        <f ca="1">IF(N60="","", INDIRECT("base!"&amp;ADDRESS(MATCH(N60,base!$C$2:'base'!$C$133,0)+1,4,4)))</f>
        <v/>
      </c>
      <c r="P60" s="66"/>
      <c r="Q60" s="178" t="str">
        <f ca="1">IF(P60="","", INDIRECT("base!"&amp;ADDRESS(MATCH(CONCATENATE(N60,"|",P60),base!$G$2:'base'!$G$1817,0)+1,6,4)))</f>
        <v/>
      </c>
      <c r="R60" s="66"/>
    </row>
    <row r="61" spans="1:18" ht="75" x14ac:dyDescent="0.25">
      <c r="A61" s="165">
        <v>1</v>
      </c>
      <c r="B61" s="177">
        <f>IF(AND(G61&lt;&gt;"",H61&gt;0,I61&lt;&gt;"",J61&lt;&gt;0,K61&lt;&gt;0),COUNT($B$11:B60)+1,"")</f>
        <v>44</v>
      </c>
      <c r="C61" s="72" t="s">
        <v>4076</v>
      </c>
      <c r="D61" s="140" t="s">
        <v>3777</v>
      </c>
      <c r="E61" s="179" t="s">
        <v>4077</v>
      </c>
      <c r="F61" s="107">
        <v>43204</v>
      </c>
      <c r="G61" s="66" t="s">
        <v>4256</v>
      </c>
      <c r="H61" s="173">
        <v>80</v>
      </c>
      <c r="I61" s="165" t="s">
        <v>3695</v>
      </c>
      <c r="J61" s="173">
        <v>4.96</v>
      </c>
      <c r="K61" s="155">
        <f t="shared" si="0"/>
        <v>396.8</v>
      </c>
      <c r="L61" s="147">
        <v>0.21</v>
      </c>
      <c r="M61" s="147">
        <v>0.70840000000000003</v>
      </c>
      <c r="N61" s="72"/>
      <c r="O61" s="178" t="str">
        <f ca="1">IF(N61="","", INDIRECT("base!"&amp;ADDRESS(MATCH(N61,base!$C$2:'base'!$C$133,0)+1,4,4)))</f>
        <v/>
      </c>
      <c r="P61" s="66"/>
      <c r="Q61" s="178" t="str">
        <f ca="1">IF(P61="","", INDIRECT("base!"&amp;ADDRESS(MATCH(CONCATENATE(N61,"|",P61),base!$G$2:'base'!$G$1817,0)+1,6,4)))</f>
        <v/>
      </c>
      <c r="R61" s="66"/>
    </row>
    <row r="62" spans="1:18" ht="45" x14ac:dyDescent="0.25">
      <c r="A62" s="165">
        <v>1</v>
      </c>
      <c r="B62" s="177">
        <f>IF(AND(G62&lt;&gt;"",H62&gt;0,I62&lt;&gt;"",J62&lt;&gt;0,K62&lt;&gt;0),COUNT($B$11:B61)+1,"")</f>
        <v>45</v>
      </c>
      <c r="C62" s="72" t="s">
        <v>4078</v>
      </c>
      <c r="D62" s="140" t="s">
        <v>3777</v>
      </c>
      <c r="E62" s="179" t="s">
        <v>4079</v>
      </c>
      <c r="F62" s="107">
        <v>43204</v>
      </c>
      <c r="G62" s="66" t="s">
        <v>4257</v>
      </c>
      <c r="H62" s="173">
        <v>46.9</v>
      </c>
      <c r="I62" s="165" t="s">
        <v>3695</v>
      </c>
      <c r="J62" s="173">
        <v>4.72</v>
      </c>
      <c r="K62" s="155">
        <f t="shared" si="0"/>
        <v>221.37</v>
      </c>
      <c r="L62" s="147">
        <v>0.21</v>
      </c>
      <c r="M62" s="147">
        <v>0.70840000000000003</v>
      </c>
      <c r="N62" s="72"/>
      <c r="O62" s="178" t="str">
        <f ca="1">IF(N62="","", INDIRECT("base!"&amp;ADDRESS(MATCH(N62,base!$C$2:'base'!$C$133,0)+1,4,4)))</f>
        <v/>
      </c>
      <c r="P62" s="66"/>
      <c r="Q62" s="178" t="str">
        <f ca="1">IF(P62="","", INDIRECT("base!"&amp;ADDRESS(MATCH(CONCATENATE(N62,"|",P62),base!$G$2:'base'!$G$1817,0)+1,6,4)))</f>
        <v/>
      </c>
      <c r="R62" s="66"/>
    </row>
    <row r="63" spans="1:18" ht="75" x14ac:dyDescent="0.25">
      <c r="A63" s="165">
        <v>1</v>
      </c>
      <c r="B63" s="177">
        <f>IF(AND(G63&lt;&gt;"",H63&gt;0,I63&lt;&gt;"",J63&lt;&gt;0,K63&lt;&gt;0),COUNT($B$11:B62)+1,"")</f>
        <v>46</v>
      </c>
      <c r="C63" s="72" t="s">
        <v>4080</v>
      </c>
      <c r="D63" s="140" t="s">
        <v>3777</v>
      </c>
      <c r="E63" s="179" t="s">
        <v>4081</v>
      </c>
      <c r="F63" s="107">
        <v>43204</v>
      </c>
      <c r="G63" s="66" t="s">
        <v>4258</v>
      </c>
      <c r="H63" s="173">
        <v>15.3</v>
      </c>
      <c r="I63" s="165" t="s">
        <v>3695</v>
      </c>
      <c r="J63" s="173">
        <v>29.04</v>
      </c>
      <c r="K63" s="155">
        <f t="shared" si="0"/>
        <v>444.31</v>
      </c>
      <c r="L63" s="147">
        <v>0.21</v>
      </c>
      <c r="M63" s="147">
        <v>0.70840000000000003</v>
      </c>
      <c r="N63" s="72"/>
      <c r="O63" s="178" t="str">
        <f ca="1">IF(N63="","", INDIRECT("base!"&amp;ADDRESS(MATCH(N63,base!$C$2:'base'!$C$133,0)+1,4,4)))</f>
        <v/>
      </c>
      <c r="P63" s="66"/>
      <c r="Q63" s="178" t="str">
        <f ca="1">IF(P63="","", INDIRECT("base!"&amp;ADDRESS(MATCH(CONCATENATE(N63,"|",P63),base!$G$2:'base'!$G$1817,0)+1,6,4)))</f>
        <v/>
      </c>
      <c r="R63" s="66"/>
    </row>
    <row r="64" spans="1:18" ht="90" x14ac:dyDescent="0.25">
      <c r="A64" s="165">
        <v>1</v>
      </c>
      <c r="B64" s="177">
        <f>IF(AND(G64&lt;&gt;"",H64&gt;0,I64&lt;&gt;"",J64&lt;&gt;0,K64&lt;&gt;0),COUNT($B$11:B63)+1,"")</f>
        <v>47</v>
      </c>
      <c r="C64" s="72" t="s">
        <v>4082</v>
      </c>
      <c r="D64" s="140" t="s">
        <v>3777</v>
      </c>
      <c r="E64" s="179" t="s">
        <v>4083</v>
      </c>
      <c r="F64" s="107">
        <v>43204</v>
      </c>
      <c r="G64" s="66" t="s">
        <v>4259</v>
      </c>
      <c r="H64" s="173">
        <v>64.7</v>
      </c>
      <c r="I64" s="165" t="s">
        <v>3695</v>
      </c>
      <c r="J64" s="173">
        <v>29.04</v>
      </c>
      <c r="K64" s="155">
        <f t="shared" si="0"/>
        <v>1878.89</v>
      </c>
      <c r="L64" s="147">
        <v>0.21</v>
      </c>
      <c r="M64" s="147">
        <v>0.70840000000000003</v>
      </c>
      <c r="N64" s="72"/>
      <c r="O64" s="178" t="str">
        <f ca="1">IF(N64="","", INDIRECT("base!"&amp;ADDRESS(MATCH(N64,base!$C$2:'base'!$C$133,0)+1,4,4)))</f>
        <v/>
      </c>
      <c r="P64" s="66"/>
      <c r="Q64" s="178" t="str">
        <f ca="1">IF(P64="","", INDIRECT("base!"&amp;ADDRESS(MATCH(CONCATENATE(N64,"|",P64),base!$G$2:'base'!$G$1817,0)+1,6,4)))</f>
        <v/>
      </c>
      <c r="R64" s="66"/>
    </row>
    <row r="65" spans="1:18" ht="75" x14ac:dyDescent="0.25">
      <c r="A65" s="165">
        <v>1</v>
      </c>
      <c r="B65" s="177">
        <f>IF(AND(G65&lt;&gt;"",H65&gt;0,I65&lt;&gt;"",J65&lt;&gt;0,K65&lt;&gt;0),COUNT($B$11:B64)+1,"")</f>
        <v>48</v>
      </c>
      <c r="C65" s="72" t="s">
        <v>4084</v>
      </c>
      <c r="D65" s="140" t="s">
        <v>3777</v>
      </c>
      <c r="E65" s="179" t="s">
        <v>4085</v>
      </c>
      <c r="F65" s="107">
        <v>43204</v>
      </c>
      <c r="G65" s="66" t="s">
        <v>4260</v>
      </c>
      <c r="H65" s="173">
        <v>80</v>
      </c>
      <c r="I65" s="165" t="s">
        <v>3695</v>
      </c>
      <c r="J65" s="173">
        <v>41.14</v>
      </c>
      <c r="K65" s="155">
        <f t="shared" si="0"/>
        <v>3291.2</v>
      </c>
      <c r="L65" s="147">
        <v>0.21</v>
      </c>
      <c r="M65" s="147">
        <v>0.70840000000000003</v>
      </c>
      <c r="N65" s="72"/>
      <c r="O65" s="178" t="str">
        <f ca="1">IF(N65="","", INDIRECT("base!"&amp;ADDRESS(MATCH(N65,base!$C$2:'base'!$C$133,0)+1,4,4)))</f>
        <v/>
      </c>
      <c r="P65" s="66"/>
      <c r="Q65" s="178" t="str">
        <f ca="1">IF(P65="","", INDIRECT("base!"&amp;ADDRESS(MATCH(CONCATENATE(N65,"|",P65),base!$G$2:'base'!$G$1817,0)+1,6,4)))</f>
        <v/>
      </c>
      <c r="R65" s="66"/>
    </row>
    <row r="66" spans="1:18" ht="75" x14ac:dyDescent="0.25">
      <c r="A66" s="165">
        <v>1</v>
      </c>
      <c r="B66" s="177">
        <f>IF(AND(G66&lt;&gt;"",H66&gt;0,I66&lt;&gt;"",J66&lt;&gt;0,K66&lt;&gt;0),COUNT($B$11:B65)+1,"")</f>
        <v>49</v>
      </c>
      <c r="C66" s="72" t="s">
        <v>4086</v>
      </c>
      <c r="D66" s="140" t="s">
        <v>3777</v>
      </c>
      <c r="E66" s="179" t="s">
        <v>4087</v>
      </c>
      <c r="F66" s="107">
        <v>43204</v>
      </c>
      <c r="G66" s="66" t="s">
        <v>4261</v>
      </c>
      <c r="H66" s="173">
        <v>46.9</v>
      </c>
      <c r="I66" s="165" t="s">
        <v>3695</v>
      </c>
      <c r="J66" s="173">
        <v>36.299999999999997</v>
      </c>
      <c r="K66" s="155">
        <f t="shared" si="0"/>
        <v>1702.47</v>
      </c>
      <c r="L66" s="147">
        <v>0.21</v>
      </c>
      <c r="M66" s="147">
        <v>0.70840000000000003</v>
      </c>
      <c r="N66" s="72"/>
      <c r="O66" s="178" t="str">
        <f ca="1">IF(N66="","", INDIRECT("base!"&amp;ADDRESS(MATCH(N66,base!$C$2:'base'!$C$133,0)+1,4,4)))</f>
        <v/>
      </c>
      <c r="P66" s="66"/>
      <c r="Q66" s="178" t="str">
        <f ca="1">IF(P66="","", INDIRECT("base!"&amp;ADDRESS(MATCH(CONCATENATE(N66,"|",P66),base!$G$2:'base'!$G$1817,0)+1,6,4)))</f>
        <v/>
      </c>
      <c r="R66" s="66"/>
    </row>
    <row r="67" spans="1:18" ht="60" x14ac:dyDescent="0.25">
      <c r="A67" s="165">
        <v>1</v>
      </c>
      <c r="B67" s="177">
        <f>IF(AND(G67&lt;&gt;"",H67&gt;0,I67&lt;&gt;"",J67&lt;&gt;0,K67&lt;&gt;0),COUNT($B$11:B66)+1,"")</f>
        <v>50</v>
      </c>
      <c r="C67" s="72" t="s">
        <v>4088</v>
      </c>
      <c r="D67" s="140" t="s">
        <v>3777</v>
      </c>
      <c r="E67" s="179" t="s">
        <v>4089</v>
      </c>
      <c r="F67" s="107">
        <v>43204</v>
      </c>
      <c r="G67" s="66" t="s">
        <v>4262</v>
      </c>
      <c r="H67" s="173">
        <v>64.7</v>
      </c>
      <c r="I67" s="165" t="s">
        <v>3695</v>
      </c>
      <c r="J67" s="173">
        <v>58.08</v>
      </c>
      <c r="K67" s="155">
        <f t="shared" si="0"/>
        <v>3757.78</v>
      </c>
      <c r="L67" s="147">
        <v>0.21</v>
      </c>
      <c r="M67" s="147">
        <v>0.70840000000000003</v>
      </c>
      <c r="N67" s="72"/>
      <c r="O67" s="178" t="str">
        <f ca="1">IF(N67="","", INDIRECT("base!"&amp;ADDRESS(MATCH(N67,base!$C$2:'base'!$C$133,0)+1,4,4)))</f>
        <v/>
      </c>
      <c r="P67" s="66"/>
      <c r="Q67" s="178" t="str">
        <f ca="1">IF(P67="","", INDIRECT("base!"&amp;ADDRESS(MATCH(CONCATENATE(N67,"|",P67),base!$G$2:'base'!$G$1817,0)+1,6,4)))</f>
        <v/>
      </c>
      <c r="R67" s="66"/>
    </row>
    <row r="68" spans="1:18" s="251" customFormat="1" x14ac:dyDescent="0.25">
      <c r="A68" s="240">
        <v>1</v>
      </c>
      <c r="B68" s="252" t="str">
        <f>IF(AND(G68&lt;&gt;"",H68&gt;0,I68&lt;&gt;"",J68&lt;&gt;0,K68&lt;&gt;0),COUNT($B$11:B67)+1,"")</f>
        <v/>
      </c>
      <c r="C68" s="242" t="s">
        <v>4090</v>
      </c>
      <c r="D68" s="243"/>
      <c r="E68" s="244"/>
      <c r="F68" s="245">
        <v>43204</v>
      </c>
      <c r="G68" s="246" t="s">
        <v>4263</v>
      </c>
      <c r="H68" s="247"/>
      <c r="I68" s="240" t="s">
        <v>4329</v>
      </c>
      <c r="J68" s="247"/>
      <c r="K68" s="253" t="str">
        <f t="shared" si="0"/>
        <v/>
      </c>
      <c r="L68" s="249"/>
      <c r="M68" s="249"/>
      <c r="N68" s="242"/>
      <c r="O68" s="254" t="str">
        <f ca="1">IF(N68="","", INDIRECT("base!"&amp;ADDRESS(MATCH(N68,base!$C$2:'base'!$C$133,0)+1,4,4)))</f>
        <v/>
      </c>
      <c r="P68" s="246"/>
      <c r="Q68" s="254" t="str">
        <f ca="1">IF(P68="","", INDIRECT("base!"&amp;ADDRESS(MATCH(CONCATENATE(N68,"|",P68),base!$G$2:'base'!$G$1817,0)+1,6,4)))</f>
        <v/>
      </c>
      <c r="R68" s="246"/>
    </row>
    <row r="69" spans="1:18" ht="30" x14ac:dyDescent="0.25">
      <c r="A69" s="165">
        <v>1</v>
      </c>
      <c r="B69" s="177">
        <f>IF(AND(G69&lt;&gt;"",H69&gt;0,I69&lt;&gt;"",J69&lt;&gt;0,K69&lt;&gt;0),COUNT($B$11:B68)+1,"")</f>
        <v>51</v>
      </c>
      <c r="C69" s="72" t="s">
        <v>4091</v>
      </c>
      <c r="D69" s="140" t="s">
        <v>3777</v>
      </c>
      <c r="E69" s="179" t="s">
        <v>4092</v>
      </c>
      <c r="F69" s="107">
        <v>43204</v>
      </c>
      <c r="G69" s="66" t="s">
        <v>4264</v>
      </c>
      <c r="H69" s="173">
        <v>30.4</v>
      </c>
      <c r="I69" s="165" t="s">
        <v>3696</v>
      </c>
      <c r="J69" s="173">
        <v>42.35</v>
      </c>
      <c r="K69" s="155">
        <f t="shared" si="0"/>
        <v>1287.44</v>
      </c>
      <c r="L69" s="147">
        <v>0.21</v>
      </c>
      <c r="M69" s="147">
        <v>0.70840000000000003</v>
      </c>
      <c r="N69" s="72"/>
      <c r="O69" s="178" t="str">
        <f ca="1">IF(N69="","", INDIRECT("base!"&amp;ADDRESS(MATCH(N69,base!$C$2:'base'!$C$133,0)+1,4,4)))</f>
        <v/>
      </c>
      <c r="P69" s="66"/>
      <c r="Q69" s="178" t="str">
        <f ca="1">IF(P69="","", INDIRECT("base!"&amp;ADDRESS(MATCH(CONCATENATE(N69,"|",P69),base!$G$2:'base'!$G$1817,0)+1,6,4)))</f>
        <v/>
      </c>
      <c r="R69" s="66"/>
    </row>
    <row r="70" spans="1:18" ht="30" x14ac:dyDescent="0.25">
      <c r="A70" s="165">
        <v>1</v>
      </c>
      <c r="B70" s="177">
        <f>IF(AND(G70&lt;&gt;"",H70&gt;0,I70&lt;&gt;"",J70&lt;&gt;0,K70&lt;&gt;0),COUNT($B$11:B69)+1,"")</f>
        <v>52</v>
      </c>
      <c r="C70" s="72" t="s">
        <v>4093</v>
      </c>
      <c r="D70" s="140" t="s">
        <v>3777</v>
      </c>
      <c r="E70" s="179" t="s">
        <v>4094</v>
      </c>
      <c r="F70" s="107">
        <v>43204</v>
      </c>
      <c r="G70" s="66" t="s">
        <v>4265</v>
      </c>
      <c r="H70" s="173">
        <v>37</v>
      </c>
      <c r="I70" s="165" t="s">
        <v>3695</v>
      </c>
      <c r="J70" s="173">
        <v>24.2</v>
      </c>
      <c r="K70" s="155">
        <f t="shared" si="0"/>
        <v>895.4</v>
      </c>
      <c r="L70" s="147">
        <v>0.21</v>
      </c>
      <c r="M70" s="147">
        <v>0.70840000000000003</v>
      </c>
      <c r="N70" s="72"/>
      <c r="O70" s="178" t="str">
        <f ca="1">IF(N70="","", INDIRECT("base!"&amp;ADDRESS(MATCH(N70,base!$C$2:'base'!$C$133,0)+1,4,4)))</f>
        <v/>
      </c>
      <c r="P70" s="66"/>
      <c r="Q70" s="178" t="str">
        <f ca="1">IF(P70="","", INDIRECT("base!"&amp;ADDRESS(MATCH(CONCATENATE(N70,"|",P70),base!$G$2:'base'!$G$1817,0)+1,6,4)))</f>
        <v/>
      </c>
      <c r="R70" s="66"/>
    </row>
    <row r="71" spans="1:18" ht="60" x14ac:dyDescent="0.25">
      <c r="A71" s="165">
        <v>1</v>
      </c>
      <c r="B71" s="177">
        <f>IF(AND(G71&lt;&gt;"",H71&gt;0,I71&lt;&gt;"",J71&lt;&gt;0,K71&lt;&gt;0),COUNT($B$11:B70)+1,"")</f>
        <v>53</v>
      </c>
      <c r="C71" s="72" t="s">
        <v>4095</v>
      </c>
      <c r="D71" s="140" t="s">
        <v>3777</v>
      </c>
      <c r="E71" s="179" t="s">
        <v>4096</v>
      </c>
      <c r="F71" s="107">
        <v>43204</v>
      </c>
      <c r="G71" s="66" t="s">
        <v>4266</v>
      </c>
      <c r="H71" s="173">
        <v>37</v>
      </c>
      <c r="I71" s="165" t="s">
        <v>3695</v>
      </c>
      <c r="J71" s="173">
        <v>56.87</v>
      </c>
      <c r="K71" s="155">
        <f t="shared" si="0"/>
        <v>2104.19</v>
      </c>
      <c r="L71" s="147">
        <v>0.21</v>
      </c>
      <c r="M71" s="147">
        <v>0.70840000000000003</v>
      </c>
      <c r="N71" s="72"/>
      <c r="O71" s="178" t="str">
        <f ca="1">IF(N71="","", INDIRECT("base!"&amp;ADDRESS(MATCH(N71,base!$C$2:'base'!$C$133,0)+1,4,4)))</f>
        <v/>
      </c>
      <c r="P71" s="66"/>
      <c r="Q71" s="178" t="str">
        <f ca="1">IF(P71="","", INDIRECT("base!"&amp;ADDRESS(MATCH(CONCATENATE(N71,"|",P71),base!$G$2:'base'!$G$1817,0)+1,6,4)))</f>
        <v/>
      </c>
      <c r="R71" s="66"/>
    </row>
    <row r="72" spans="1:18" ht="30" x14ac:dyDescent="0.25">
      <c r="A72" s="165">
        <v>1</v>
      </c>
      <c r="B72" s="177">
        <f>IF(AND(G72&lt;&gt;"",H72&gt;0,I72&lt;&gt;"",J72&lt;&gt;0,K72&lt;&gt;0),COUNT($B$11:B71)+1,"")</f>
        <v>54</v>
      </c>
      <c r="C72" s="72" t="s">
        <v>4097</v>
      </c>
      <c r="D72" s="140" t="s">
        <v>3777</v>
      </c>
      <c r="E72" s="179" t="s">
        <v>4098</v>
      </c>
      <c r="F72" s="107">
        <v>43204</v>
      </c>
      <c r="G72" s="66" t="s">
        <v>4267</v>
      </c>
      <c r="H72" s="173">
        <v>18.3</v>
      </c>
      <c r="I72" s="165" t="s">
        <v>3696</v>
      </c>
      <c r="J72" s="173">
        <v>95.59</v>
      </c>
      <c r="K72" s="155">
        <f t="shared" si="0"/>
        <v>1749.3</v>
      </c>
      <c r="L72" s="147">
        <v>0.21</v>
      </c>
      <c r="M72" s="147">
        <v>0.70840000000000003</v>
      </c>
      <c r="N72" s="72"/>
      <c r="O72" s="178" t="str">
        <f ca="1">IF(N72="","", INDIRECT("base!"&amp;ADDRESS(MATCH(N72,base!$C$2:'base'!$C$133,0)+1,4,4)))</f>
        <v/>
      </c>
      <c r="P72" s="66"/>
      <c r="Q72" s="178" t="str">
        <f ca="1">IF(P72="","", INDIRECT("base!"&amp;ADDRESS(MATCH(CONCATENATE(N72,"|",P72),base!$G$2:'base'!$G$1817,0)+1,6,4)))</f>
        <v/>
      </c>
      <c r="R72" s="66"/>
    </row>
    <row r="73" spans="1:18" ht="45" x14ac:dyDescent="0.25">
      <c r="A73" s="165">
        <v>1</v>
      </c>
      <c r="B73" s="177">
        <f>IF(AND(G73&lt;&gt;"",H73&gt;0,I73&lt;&gt;"",J73&lt;&gt;0,K73&lt;&gt;0),COUNT($B$11:B72)+1,"")</f>
        <v>55</v>
      </c>
      <c r="C73" s="72" t="s">
        <v>4099</v>
      </c>
      <c r="D73" s="140" t="s">
        <v>4023</v>
      </c>
      <c r="E73" s="179" t="s">
        <v>4100</v>
      </c>
      <c r="F73" s="107">
        <v>43204</v>
      </c>
      <c r="G73" s="66" t="s">
        <v>4268</v>
      </c>
      <c r="H73" s="173">
        <v>591.45000000000005</v>
      </c>
      <c r="I73" s="165" t="s">
        <v>3695</v>
      </c>
      <c r="J73" s="173">
        <v>76.23</v>
      </c>
      <c r="K73" s="155">
        <f t="shared" si="0"/>
        <v>45086.23</v>
      </c>
      <c r="L73" s="147">
        <v>0.21</v>
      </c>
      <c r="M73" s="147">
        <v>0.70840000000000003</v>
      </c>
      <c r="N73" s="72"/>
      <c r="O73" s="178" t="str">
        <f ca="1">IF(N73="","", INDIRECT("base!"&amp;ADDRESS(MATCH(N73,base!$C$2:'base'!$C$133,0)+1,4,4)))</f>
        <v/>
      </c>
      <c r="P73" s="66"/>
      <c r="Q73" s="178" t="str">
        <f ca="1">IF(P73="","", INDIRECT("base!"&amp;ADDRESS(MATCH(CONCATENATE(N73,"|",P73),base!$G$2:'base'!$G$1817,0)+1,6,4)))</f>
        <v/>
      </c>
      <c r="R73" s="66"/>
    </row>
    <row r="74" spans="1:18" s="251" customFormat="1" x14ac:dyDescent="0.25">
      <c r="A74" s="240">
        <v>1</v>
      </c>
      <c r="B74" s="252" t="str">
        <f>IF(AND(G74&lt;&gt;"",H74&gt;0,I74&lt;&gt;"",J74&lt;&gt;0,K74&lt;&gt;0),COUNT($B$11:B73)+1,"")</f>
        <v/>
      </c>
      <c r="C74" s="242" t="s">
        <v>4101</v>
      </c>
      <c r="D74" s="243"/>
      <c r="E74" s="244"/>
      <c r="F74" s="245"/>
      <c r="G74" s="246" t="s">
        <v>4269</v>
      </c>
      <c r="H74" s="247"/>
      <c r="I74" s="240" t="s">
        <v>4329</v>
      </c>
      <c r="J74" s="247"/>
      <c r="K74" s="253" t="str">
        <f t="shared" si="0"/>
        <v/>
      </c>
      <c r="L74" s="249"/>
      <c r="M74" s="249"/>
      <c r="N74" s="242"/>
      <c r="O74" s="254" t="str">
        <f ca="1">IF(N74="","", INDIRECT("base!"&amp;ADDRESS(MATCH(N74,base!$C$2:'base'!$C$133,0)+1,4,4)))</f>
        <v/>
      </c>
      <c r="P74" s="246"/>
      <c r="Q74" s="254" t="str">
        <f ca="1">IF(P74="","", INDIRECT("base!"&amp;ADDRESS(MATCH(CONCATENATE(N74,"|",P74),base!$G$2:'base'!$G$1817,0)+1,6,4)))</f>
        <v/>
      </c>
      <c r="R74" s="246"/>
    </row>
    <row r="75" spans="1:18" ht="30" x14ac:dyDescent="0.25">
      <c r="A75" s="165">
        <v>1</v>
      </c>
      <c r="B75" s="177">
        <f>IF(AND(G75&lt;&gt;"",H75&gt;0,I75&lt;&gt;"",J75&lt;&gt;0,K75&lt;&gt;0),COUNT($B$11:B74)+1,"")</f>
        <v>56</v>
      </c>
      <c r="C75" s="72" t="s">
        <v>4102</v>
      </c>
      <c r="D75" s="140" t="s">
        <v>3777</v>
      </c>
      <c r="E75" s="179" t="s">
        <v>4103</v>
      </c>
      <c r="F75" s="107">
        <v>43204</v>
      </c>
      <c r="G75" s="66" t="s">
        <v>4270</v>
      </c>
      <c r="H75" s="173">
        <v>15.3</v>
      </c>
      <c r="I75" s="165" t="s">
        <v>3695</v>
      </c>
      <c r="J75" s="173">
        <v>2.1800000000000002</v>
      </c>
      <c r="K75" s="155">
        <f t="shared" si="0"/>
        <v>33.35</v>
      </c>
      <c r="L75" s="147">
        <v>0.21</v>
      </c>
      <c r="M75" s="147">
        <v>0.70840000000000003</v>
      </c>
      <c r="N75" s="72"/>
      <c r="O75" s="178" t="str">
        <f ca="1">IF(N75="","", INDIRECT("base!"&amp;ADDRESS(MATCH(N75,base!$C$2:'base'!$C$133,0)+1,4,4)))</f>
        <v/>
      </c>
      <c r="P75" s="66"/>
      <c r="Q75" s="178" t="str">
        <f ca="1">IF(P75="","", INDIRECT("base!"&amp;ADDRESS(MATCH(CONCATENATE(N75,"|",P75),base!$G$2:'base'!$G$1817,0)+1,6,4)))</f>
        <v/>
      </c>
      <c r="R75" s="66"/>
    </row>
    <row r="76" spans="1:18" ht="30" x14ac:dyDescent="0.25">
      <c r="A76" s="165">
        <v>1</v>
      </c>
      <c r="B76" s="177">
        <f>IF(AND(G76&lt;&gt;"",H76&gt;0,I76&lt;&gt;"",J76&lt;&gt;0,K76&lt;&gt;0),COUNT($B$11:B75)+1,"")</f>
        <v>57</v>
      </c>
      <c r="C76" s="72" t="s">
        <v>4104</v>
      </c>
      <c r="D76" s="140" t="s">
        <v>3777</v>
      </c>
      <c r="E76" s="179" t="s">
        <v>4105</v>
      </c>
      <c r="F76" s="107">
        <v>43204</v>
      </c>
      <c r="G76" s="66" t="s">
        <v>4271</v>
      </c>
      <c r="H76" s="173">
        <v>80</v>
      </c>
      <c r="I76" s="165" t="s">
        <v>3695</v>
      </c>
      <c r="J76" s="173">
        <v>2.42</v>
      </c>
      <c r="K76" s="155">
        <f t="shared" si="0"/>
        <v>193.6</v>
      </c>
      <c r="L76" s="147">
        <v>0.21</v>
      </c>
      <c r="M76" s="147">
        <v>0.70840000000000003</v>
      </c>
      <c r="N76" s="72"/>
      <c r="O76" s="178" t="str">
        <f ca="1">IF(N76="","", INDIRECT("base!"&amp;ADDRESS(MATCH(N76,base!$C$2:'base'!$C$133,0)+1,4,4)))</f>
        <v/>
      </c>
      <c r="P76" s="66"/>
      <c r="Q76" s="178" t="str">
        <f ca="1">IF(P76="","", INDIRECT("base!"&amp;ADDRESS(MATCH(CONCATENATE(N76,"|",P76),base!$G$2:'base'!$G$1817,0)+1,6,4)))</f>
        <v/>
      </c>
      <c r="R76" s="66"/>
    </row>
    <row r="77" spans="1:18" ht="30" x14ac:dyDescent="0.25">
      <c r="A77" s="165">
        <v>1</v>
      </c>
      <c r="B77" s="177">
        <f>IF(AND(G77&lt;&gt;"",H77&gt;0,I77&lt;&gt;"",J77&lt;&gt;0,K77&lt;&gt;0),COUNT($B$11:B76)+1,"")</f>
        <v>58</v>
      </c>
      <c r="C77" s="72" t="s">
        <v>4106</v>
      </c>
      <c r="D77" s="140" t="s">
        <v>3777</v>
      </c>
      <c r="E77" s="179" t="s">
        <v>4107</v>
      </c>
      <c r="F77" s="107">
        <v>43204</v>
      </c>
      <c r="G77" s="66" t="s">
        <v>4272</v>
      </c>
      <c r="H77" s="173">
        <v>46.9</v>
      </c>
      <c r="I77" s="165" t="s">
        <v>3695</v>
      </c>
      <c r="J77" s="173">
        <v>2.42</v>
      </c>
      <c r="K77" s="155">
        <f t="shared" si="0"/>
        <v>113.5</v>
      </c>
      <c r="L77" s="147">
        <v>0.21</v>
      </c>
      <c r="M77" s="147">
        <v>0.70840000000000003</v>
      </c>
      <c r="N77" s="72"/>
      <c r="O77" s="178" t="str">
        <f ca="1">IF(N77="","", INDIRECT("base!"&amp;ADDRESS(MATCH(N77,base!$C$2:'base'!$C$133,0)+1,4,4)))</f>
        <v/>
      </c>
      <c r="P77" s="66"/>
      <c r="Q77" s="178" t="str">
        <f ca="1">IF(P77="","", INDIRECT("base!"&amp;ADDRESS(MATCH(CONCATENATE(N77,"|",P77),base!$G$2:'base'!$G$1817,0)+1,6,4)))</f>
        <v/>
      </c>
      <c r="R77" s="66"/>
    </row>
    <row r="78" spans="1:18" ht="30" x14ac:dyDescent="0.25">
      <c r="A78" s="165">
        <v>1</v>
      </c>
      <c r="B78" s="177">
        <f>IF(AND(G78&lt;&gt;"",H78&gt;0,I78&lt;&gt;"",J78&lt;&gt;0,K78&lt;&gt;0),COUNT($B$11:B77)+1,"")</f>
        <v>59</v>
      </c>
      <c r="C78" s="72" t="s">
        <v>4108</v>
      </c>
      <c r="D78" s="140" t="s">
        <v>3777</v>
      </c>
      <c r="E78" s="179" t="s">
        <v>4109</v>
      </c>
      <c r="F78" s="107">
        <v>43204</v>
      </c>
      <c r="G78" s="66" t="s">
        <v>4273</v>
      </c>
      <c r="H78" s="173">
        <v>15.3</v>
      </c>
      <c r="I78" s="165" t="s">
        <v>3695</v>
      </c>
      <c r="J78" s="173">
        <v>12.1</v>
      </c>
      <c r="K78" s="155">
        <f t="shared" si="0"/>
        <v>185.13</v>
      </c>
      <c r="L78" s="147">
        <v>0.21</v>
      </c>
      <c r="M78" s="147">
        <v>0.70840000000000003</v>
      </c>
      <c r="N78" s="72"/>
      <c r="O78" s="178" t="str">
        <f ca="1">IF(N78="","", INDIRECT("base!"&amp;ADDRESS(MATCH(N78,base!$C$2:'base'!$C$133,0)+1,4,4)))</f>
        <v/>
      </c>
      <c r="P78" s="66"/>
      <c r="Q78" s="178" t="str">
        <f ca="1">IF(P78="","", INDIRECT("base!"&amp;ADDRESS(MATCH(CONCATENATE(N78,"|",P78),base!$G$2:'base'!$G$1817,0)+1,6,4)))</f>
        <v/>
      </c>
      <c r="R78" s="66"/>
    </row>
    <row r="79" spans="1:18" ht="45" x14ac:dyDescent="0.25">
      <c r="A79" s="165">
        <v>1</v>
      </c>
      <c r="B79" s="177">
        <f>IF(AND(G79&lt;&gt;"",H79&gt;0,I79&lt;&gt;"",J79&lt;&gt;0,K79&lt;&gt;0),COUNT($B$11:B78)+1,"")</f>
        <v>60</v>
      </c>
      <c r="C79" s="72" t="s">
        <v>4110</v>
      </c>
      <c r="D79" s="140" t="s">
        <v>3777</v>
      </c>
      <c r="E79" s="179" t="s">
        <v>4111</v>
      </c>
      <c r="F79" s="107">
        <v>43204</v>
      </c>
      <c r="G79" s="66" t="s">
        <v>4274</v>
      </c>
      <c r="H79" s="173">
        <v>80</v>
      </c>
      <c r="I79" s="165" t="s">
        <v>3695</v>
      </c>
      <c r="J79" s="173">
        <v>13.31</v>
      </c>
      <c r="K79" s="155">
        <f t="shared" ref="K79:K113" si="1">IFERROR(IF(H79*J79&lt;&gt;0,ROUND(ROUND(H79,4)*ROUND(J79,4),2),""),"")</f>
        <v>1064.8</v>
      </c>
      <c r="L79" s="147">
        <v>0.21</v>
      </c>
      <c r="M79" s="147">
        <v>0.70840000000000003</v>
      </c>
      <c r="N79" s="72"/>
      <c r="O79" s="178" t="str">
        <f ca="1">IF(N79="","", INDIRECT("base!"&amp;ADDRESS(MATCH(N79,base!$C$2:'base'!$C$133,0)+1,4,4)))</f>
        <v/>
      </c>
      <c r="P79" s="66"/>
      <c r="Q79" s="178" t="str">
        <f ca="1">IF(P79="","", INDIRECT("base!"&amp;ADDRESS(MATCH(CONCATENATE(N79,"|",P79),base!$G$2:'base'!$G$1817,0)+1,6,4)))</f>
        <v/>
      </c>
      <c r="R79" s="66"/>
    </row>
    <row r="80" spans="1:18" ht="30" x14ac:dyDescent="0.25">
      <c r="A80" s="165">
        <v>1</v>
      </c>
      <c r="B80" s="177">
        <f>IF(AND(G80&lt;&gt;"",H80&gt;0,I80&lt;&gt;"",J80&lt;&gt;0,K80&lt;&gt;0),COUNT($B$11:B79)+1,"")</f>
        <v>61</v>
      </c>
      <c r="C80" s="72" t="s">
        <v>4112</v>
      </c>
      <c r="D80" s="140" t="s">
        <v>3777</v>
      </c>
      <c r="E80" s="179" t="s">
        <v>4113</v>
      </c>
      <c r="F80" s="107">
        <v>43204</v>
      </c>
      <c r="G80" s="66" t="s">
        <v>4275</v>
      </c>
      <c r="H80" s="173">
        <v>46.9</v>
      </c>
      <c r="I80" s="165" t="s">
        <v>3695</v>
      </c>
      <c r="J80" s="173">
        <v>14.52</v>
      </c>
      <c r="K80" s="155">
        <f t="shared" si="1"/>
        <v>680.99</v>
      </c>
      <c r="L80" s="147">
        <v>0.21</v>
      </c>
      <c r="M80" s="147">
        <v>0.70840000000000003</v>
      </c>
      <c r="N80" s="72"/>
      <c r="O80" s="178" t="str">
        <f ca="1">IF(N80="","", INDIRECT("base!"&amp;ADDRESS(MATCH(N80,base!$C$2:'base'!$C$133,0)+1,4,4)))</f>
        <v/>
      </c>
      <c r="P80" s="66"/>
      <c r="Q80" s="178" t="str">
        <f ca="1">IF(P80="","", INDIRECT("base!"&amp;ADDRESS(MATCH(CONCATENATE(N80,"|",P80),base!$G$2:'base'!$G$1817,0)+1,6,4)))</f>
        <v/>
      </c>
      <c r="R80" s="66"/>
    </row>
    <row r="81" spans="1:18" ht="30" x14ac:dyDescent="0.25">
      <c r="A81" s="165">
        <v>1</v>
      </c>
      <c r="B81" s="177">
        <f>IF(AND(G81&lt;&gt;"",H81&gt;0,I81&lt;&gt;"",J81&lt;&gt;0,K81&lt;&gt;0),COUNT($B$11:B80)+1,"")</f>
        <v>62</v>
      </c>
      <c r="C81" s="72" t="s">
        <v>4114</v>
      </c>
      <c r="D81" s="140" t="s">
        <v>3777</v>
      </c>
      <c r="E81" s="179" t="s">
        <v>4115</v>
      </c>
      <c r="F81" s="107">
        <v>43204</v>
      </c>
      <c r="G81" s="66" t="s">
        <v>4276</v>
      </c>
      <c r="H81" s="173">
        <v>26.6</v>
      </c>
      <c r="I81" s="165" t="s">
        <v>3695</v>
      </c>
      <c r="J81" s="173">
        <v>26.62</v>
      </c>
      <c r="K81" s="155">
        <f t="shared" si="1"/>
        <v>708.09</v>
      </c>
      <c r="L81" s="147">
        <v>0.21</v>
      </c>
      <c r="M81" s="147">
        <v>0.70840000000000003</v>
      </c>
      <c r="N81" s="72"/>
      <c r="O81" s="178" t="str">
        <f ca="1">IF(N81="","", INDIRECT("base!"&amp;ADDRESS(MATCH(N81,base!$C$2:'base'!$C$133,0)+1,4,4)))</f>
        <v/>
      </c>
      <c r="P81" s="66"/>
      <c r="Q81" s="178" t="str">
        <f ca="1">IF(P81="","", INDIRECT("base!"&amp;ADDRESS(MATCH(CONCATENATE(N81,"|",P81),base!$G$2:'base'!$G$1817,0)+1,6,4)))</f>
        <v/>
      </c>
      <c r="R81" s="66"/>
    </row>
    <row r="82" spans="1:18" ht="30" x14ac:dyDescent="0.25">
      <c r="A82" s="165">
        <v>1</v>
      </c>
      <c r="B82" s="177">
        <f>IF(AND(G82&lt;&gt;"",H82&gt;0,I82&lt;&gt;"",J82&lt;&gt;0,K82&lt;&gt;0),COUNT($B$11:B81)+1,"")</f>
        <v>63</v>
      </c>
      <c r="C82" s="72" t="s">
        <v>4116</v>
      </c>
      <c r="D82" s="140" t="s">
        <v>3777</v>
      </c>
      <c r="E82" s="179" t="s">
        <v>4117</v>
      </c>
      <c r="F82" s="107">
        <v>43204</v>
      </c>
      <c r="G82" s="66" t="s">
        <v>4277</v>
      </c>
      <c r="H82" s="173">
        <v>150</v>
      </c>
      <c r="I82" s="165" t="s">
        <v>3694</v>
      </c>
      <c r="J82" s="173">
        <v>9.68</v>
      </c>
      <c r="K82" s="155">
        <f t="shared" si="1"/>
        <v>1452</v>
      </c>
      <c r="L82" s="147">
        <v>0.21</v>
      </c>
      <c r="M82" s="147">
        <v>0.70840000000000003</v>
      </c>
      <c r="N82" s="72"/>
      <c r="O82" s="178" t="str">
        <f ca="1">IF(N82="","", INDIRECT("base!"&amp;ADDRESS(MATCH(N82,base!$C$2:'base'!$C$133,0)+1,4,4)))</f>
        <v/>
      </c>
      <c r="P82" s="66"/>
      <c r="Q82" s="178" t="str">
        <f ca="1">IF(P82="","", INDIRECT("base!"&amp;ADDRESS(MATCH(CONCATENATE(N82,"|",P82),base!$G$2:'base'!$G$1817,0)+1,6,4)))</f>
        <v/>
      </c>
      <c r="R82" s="66"/>
    </row>
    <row r="83" spans="1:18" s="251" customFormat="1" x14ac:dyDescent="0.25">
      <c r="A83" s="240">
        <v>1</v>
      </c>
      <c r="B83" s="252" t="str">
        <f>IF(AND(G83&lt;&gt;"",H83&gt;0,I83&lt;&gt;"",J83&lt;&gt;0,K83&lt;&gt;0),COUNT($B$11:B82)+1,"")</f>
        <v/>
      </c>
      <c r="C83" s="242" t="s">
        <v>4118</v>
      </c>
      <c r="D83" s="243"/>
      <c r="E83" s="244"/>
      <c r="F83" s="245"/>
      <c r="G83" s="246" t="s">
        <v>4278</v>
      </c>
      <c r="H83" s="247"/>
      <c r="I83" s="240" t="s">
        <v>4329</v>
      </c>
      <c r="J83" s="247"/>
      <c r="K83" s="253" t="str">
        <f t="shared" si="1"/>
        <v/>
      </c>
      <c r="L83" s="249"/>
      <c r="M83" s="249"/>
      <c r="N83" s="242"/>
      <c r="O83" s="254" t="str">
        <f ca="1">IF(N83="","", INDIRECT("base!"&amp;ADDRESS(MATCH(N83,base!$C$2:'base'!$C$133,0)+1,4,4)))</f>
        <v/>
      </c>
      <c r="P83" s="246"/>
      <c r="Q83" s="254" t="str">
        <f ca="1">IF(P83="","", INDIRECT("base!"&amp;ADDRESS(MATCH(CONCATENATE(N83,"|",P83),base!$G$2:'base'!$G$1817,0)+1,6,4)))</f>
        <v/>
      </c>
      <c r="R83" s="246"/>
    </row>
    <row r="84" spans="1:18" ht="30" x14ac:dyDescent="0.25">
      <c r="A84" s="165">
        <v>1</v>
      </c>
      <c r="B84" s="177">
        <f>IF(AND(G84&lt;&gt;"",H84&gt;0,I84&lt;&gt;"",J84&lt;&gt;0,K84&lt;&gt;0),COUNT($B$11:B83)+1,"")</f>
        <v>64</v>
      </c>
      <c r="C84" s="72" t="s">
        <v>4119</v>
      </c>
      <c r="D84" s="140" t="s">
        <v>4023</v>
      </c>
      <c r="E84" s="179" t="s">
        <v>4120</v>
      </c>
      <c r="F84" s="107">
        <v>43204</v>
      </c>
      <c r="G84" s="66" t="s">
        <v>4279</v>
      </c>
      <c r="H84" s="173">
        <v>15</v>
      </c>
      <c r="I84" s="165" t="s">
        <v>3701</v>
      </c>
      <c r="J84" s="173">
        <v>360.58</v>
      </c>
      <c r="K84" s="155">
        <f t="shared" si="1"/>
        <v>5408.7</v>
      </c>
      <c r="L84" s="147">
        <v>0.21</v>
      </c>
      <c r="M84" s="147">
        <v>0.70840000000000003</v>
      </c>
      <c r="N84" s="72"/>
      <c r="O84" s="178" t="str">
        <f ca="1">IF(N84="","", INDIRECT("base!"&amp;ADDRESS(MATCH(N84,base!$C$2:'base'!$C$133,0)+1,4,4)))</f>
        <v/>
      </c>
      <c r="P84" s="66"/>
      <c r="Q84" s="178" t="str">
        <f ca="1">IF(P84="","", INDIRECT("base!"&amp;ADDRESS(MATCH(CONCATENATE(N84,"|",P84),base!$G$2:'base'!$G$1817,0)+1,6,4)))</f>
        <v/>
      </c>
      <c r="R84" s="66"/>
    </row>
    <row r="85" spans="1:18" ht="45" x14ac:dyDescent="0.25">
      <c r="A85" s="165">
        <v>1</v>
      </c>
      <c r="B85" s="177">
        <f>IF(AND(G85&lt;&gt;"",H85&gt;0,I85&lt;&gt;"",J85&lt;&gt;0,K85&lt;&gt;0),COUNT($B$11:B84)+1,"")</f>
        <v>65</v>
      </c>
      <c r="C85" s="72" t="s">
        <v>4121</v>
      </c>
      <c r="D85" s="140" t="s">
        <v>4008</v>
      </c>
      <c r="E85" s="179" t="s">
        <v>4027</v>
      </c>
      <c r="F85" s="107">
        <v>43204</v>
      </c>
      <c r="G85" s="66" t="s">
        <v>4280</v>
      </c>
      <c r="H85" s="173">
        <v>8</v>
      </c>
      <c r="I85" s="165" t="s">
        <v>3701</v>
      </c>
      <c r="J85" s="173">
        <v>112.53</v>
      </c>
      <c r="K85" s="155">
        <f t="shared" si="1"/>
        <v>900.24</v>
      </c>
      <c r="L85" s="147">
        <v>0.21</v>
      </c>
      <c r="M85" s="147">
        <v>0.70840000000000003</v>
      </c>
      <c r="N85" s="72"/>
      <c r="O85" s="178" t="str">
        <f ca="1">IF(N85="","", INDIRECT("base!"&amp;ADDRESS(MATCH(N85,base!$C$2:'base'!$C$133,0)+1,4,4)))</f>
        <v/>
      </c>
      <c r="P85" s="66"/>
      <c r="Q85" s="178" t="str">
        <f ca="1">IF(P85="","", INDIRECT("base!"&amp;ADDRESS(MATCH(CONCATENATE(N85,"|",P85),base!$G$2:'base'!$G$1817,0)+1,6,4)))</f>
        <v/>
      </c>
      <c r="R85" s="66"/>
    </row>
    <row r="86" spans="1:18" ht="45" x14ac:dyDescent="0.25">
      <c r="A86" s="165">
        <v>1</v>
      </c>
      <c r="B86" s="177">
        <f>IF(AND(G86&lt;&gt;"",H86&gt;0,I86&lt;&gt;"",J86&lt;&gt;0,K86&lt;&gt;0),COUNT($B$11:B85)+1,"")</f>
        <v>66</v>
      </c>
      <c r="C86" s="72" t="s">
        <v>4122</v>
      </c>
      <c r="D86" s="140" t="s">
        <v>3777</v>
      </c>
      <c r="E86" s="179" t="s">
        <v>4123</v>
      </c>
      <c r="F86" s="107">
        <v>43204</v>
      </c>
      <c r="G86" s="66" t="s">
        <v>4281</v>
      </c>
      <c r="H86" s="173">
        <v>6</v>
      </c>
      <c r="I86" s="165" t="s">
        <v>3701</v>
      </c>
      <c r="J86" s="173">
        <v>24.2</v>
      </c>
      <c r="K86" s="155">
        <f t="shared" si="1"/>
        <v>145.19999999999999</v>
      </c>
      <c r="L86" s="147">
        <v>0.21</v>
      </c>
      <c r="M86" s="147">
        <v>0.70840000000000003</v>
      </c>
      <c r="N86" s="72"/>
      <c r="O86" s="178" t="str">
        <f ca="1">IF(N86="","", INDIRECT("base!"&amp;ADDRESS(MATCH(N86,base!$C$2:'base'!$C$133,0)+1,4,4)))</f>
        <v/>
      </c>
      <c r="P86" s="66"/>
      <c r="Q86" s="178" t="str">
        <f ca="1">IF(P86="","", INDIRECT("base!"&amp;ADDRESS(MATCH(CONCATENATE(N86,"|",P86),base!$G$2:'base'!$G$1817,0)+1,6,4)))</f>
        <v/>
      </c>
      <c r="R86" s="66"/>
    </row>
    <row r="87" spans="1:18" ht="45" x14ac:dyDescent="0.25">
      <c r="A87" s="165">
        <v>1</v>
      </c>
      <c r="B87" s="177">
        <f>IF(AND(G87&lt;&gt;"",H87&gt;0,I87&lt;&gt;"",J87&lt;&gt;0,K87&lt;&gt;0),COUNT($B$11:B86)+1,"")</f>
        <v>67</v>
      </c>
      <c r="C87" s="72" t="s">
        <v>4124</v>
      </c>
      <c r="D87" s="140" t="s">
        <v>3777</v>
      </c>
      <c r="E87" s="179" t="s">
        <v>4125</v>
      </c>
      <c r="F87" s="107">
        <v>43204</v>
      </c>
      <c r="G87" s="66" t="s">
        <v>4282</v>
      </c>
      <c r="H87" s="173">
        <v>4</v>
      </c>
      <c r="I87" s="165" t="s">
        <v>3701</v>
      </c>
      <c r="J87" s="173">
        <v>37.51</v>
      </c>
      <c r="K87" s="155">
        <f t="shared" si="1"/>
        <v>150.04</v>
      </c>
      <c r="L87" s="147">
        <v>0.21</v>
      </c>
      <c r="M87" s="147">
        <v>0.70840000000000003</v>
      </c>
      <c r="N87" s="72"/>
      <c r="O87" s="178" t="str">
        <f ca="1">IF(N87="","", INDIRECT("base!"&amp;ADDRESS(MATCH(N87,base!$C$2:'base'!$C$133,0)+1,4,4)))</f>
        <v/>
      </c>
      <c r="P87" s="66"/>
      <c r="Q87" s="178" t="str">
        <f ca="1">IF(P87="","", INDIRECT("base!"&amp;ADDRESS(MATCH(CONCATENATE(N87,"|",P87),base!$G$2:'base'!$G$1817,0)+1,6,4)))</f>
        <v/>
      </c>
      <c r="R87" s="66"/>
    </row>
    <row r="88" spans="1:18" ht="60" x14ac:dyDescent="0.25">
      <c r="A88" s="165">
        <v>1</v>
      </c>
      <c r="B88" s="177">
        <f>IF(AND(G88&lt;&gt;"",H88&gt;0,I88&lt;&gt;"",J88&lt;&gt;0,K88&lt;&gt;0),COUNT($B$11:B87)+1,"")</f>
        <v>68</v>
      </c>
      <c r="C88" s="72" t="s">
        <v>4126</v>
      </c>
      <c r="D88" s="140" t="s">
        <v>4008</v>
      </c>
      <c r="E88" s="179" t="s">
        <v>4029</v>
      </c>
      <c r="F88" s="107">
        <v>43204</v>
      </c>
      <c r="G88" s="66" t="s">
        <v>4283</v>
      </c>
      <c r="H88" s="173">
        <v>1</v>
      </c>
      <c r="I88" s="165" t="s">
        <v>3701</v>
      </c>
      <c r="J88" s="173">
        <v>90.75</v>
      </c>
      <c r="K88" s="155">
        <f t="shared" si="1"/>
        <v>90.75</v>
      </c>
      <c r="L88" s="147">
        <v>0.21</v>
      </c>
      <c r="M88" s="147">
        <v>0.70840000000000003</v>
      </c>
      <c r="N88" s="72"/>
      <c r="O88" s="178" t="str">
        <f ca="1">IF(N88="","", INDIRECT("base!"&amp;ADDRESS(MATCH(N88,base!$C$2:'base'!$C$133,0)+1,4,4)))</f>
        <v/>
      </c>
      <c r="P88" s="66"/>
      <c r="Q88" s="178" t="str">
        <f ca="1">IF(P88="","", INDIRECT("base!"&amp;ADDRESS(MATCH(CONCATENATE(N88,"|",P88),base!$G$2:'base'!$G$1817,0)+1,6,4)))</f>
        <v/>
      </c>
      <c r="R88" s="66"/>
    </row>
    <row r="89" spans="1:18" ht="60" x14ac:dyDescent="0.25">
      <c r="A89" s="165">
        <v>1</v>
      </c>
      <c r="B89" s="177">
        <f>IF(AND(G89&lt;&gt;"",H89&gt;0,I89&lt;&gt;"",J89&lt;&gt;0,K89&lt;&gt;0),COUNT($B$11:B88)+1,"")</f>
        <v>69</v>
      </c>
      <c r="C89" s="72" t="s">
        <v>4127</v>
      </c>
      <c r="D89" s="140" t="s">
        <v>4008</v>
      </c>
      <c r="E89" s="179" t="s">
        <v>4029</v>
      </c>
      <c r="F89" s="107">
        <v>43204</v>
      </c>
      <c r="G89" s="66" t="s">
        <v>4283</v>
      </c>
      <c r="H89" s="173">
        <v>1</v>
      </c>
      <c r="I89" s="165" t="s">
        <v>3701</v>
      </c>
      <c r="J89" s="173">
        <v>90.75</v>
      </c>
      <c r="K89" s="155">
        <f t="shared" si="1"/>
        <v>90.75</v>
      </c>
      <c r="L89" s="147">
        <v>0.21</v>
      </c>
      <c r="M89" s="147">
        <v>0.70840000000000003</v>
      </c>
      <c r="N89" s="72"/>
      <c r="O89" s="178" t="str">
        <f ca="1">IF(N89="","", INDIRECT("base!"&amp;ADDRESS(MATCH(N89,base!$C$2:'base'!$C$133,0)+1,4,4)))</f>
        <v/>
      </c>
      <c r="P89" s="66"/>
      <c r="Q89" s="178" t="str">
        <f ca="1">IF(P89="","", INDIRECT("base!"&amp;ADDRESS(MATCH(CONCATENATE(N89,"|",P89),base!$G$2:'base'!$G$1817,0)+1,6,4)))</f>
        <v/>
      </c>
      <c r="R89" s="66"/>
    </row>
    <row r="90" spans="1:18" ht="45" x14ac:dyDescent="0.25">
      <c r="A90" s="165">
        <v>1</v>
      </c>
      <c r="B90" s="177">
        <f>IF(AND(G90&lt;&gt;"",H90&gt;0,I90&lt;&gt;"",J90&lt;&gt;0,K90&lt;&gt;0),COUNT($B$11:B89)+1,"")</f>
        <v>70</v>
      </c>
      <c r="C90" s="72" t="s">
        <v>4128</v>
      </c>
      <c r="D90" s="140" t="s">
        <v>3777</v>
      </c>
      <c r="E90" s="179" t="s">
        <v>4129</v>
      </c>
      <c r="F90" s="107">
        <v>43204</v>
      </c>
      <c r="G90" s="66" t="s">
        <v>4284</v>
      </c>
      <c r="H90" s="173">
        <v>60</v>
      </c>
      <c r="I90" s="165" t="s">
        <v>3694</v>
      </c>
      <c r="J90" s="173">
        <v>7.62</v>
      </c>
      <c r="K90" s="155">
        <f t="shared" si="1"/>
        <v>457.2</v>
      </c>
      <c r="L90" s="147">
        <v>0.21</v>
      </c>
      <c r="M90" s="147">
        <v>0.70840000000000003</v>
      </c>
      <c r="N90" s="72"/>
      <c r="O90" s="178" t="str">
        <f ca="1">IF(N90="","", INDIRECT("base!"&amp;ADDRESS(MATCH(N90,base!$C$2:'base'!$C$133,0)+1,4,4)))</f>
        <v/>
      </c>
      <c r="P90" s="66"/>
      <c r="Q90" s="178" t="str">
        <f ca="1">IF(P90="","", INDIRECT("base!"&amp;ADDRESS(MATCH(CONCATENATE(N90,"|",P90),base!$G$2:'base'!$G$1817,0)+1,6,4)))</f>
        <v/>
      </c>
      <c r="R90" s="66"/>
    </row>
    <row r="91" spans="1:18" ht="45" x14ac:dyDescent="0.25">
      <c r="A91" s="165">
        <v>1</v>
      </c>
      <c r="B91" s="177">
        <f>IF(AND(G91&lt;&gt;"",H91&gt;0,I91&lt;&gt;"",J91&lt;&gt;0,K91&lt;&gt;0),COUNT($B$11:B90)+1,"")</f>
        <v>71</v>
      </c>
      <c r="C91" s="72" t="s">
        <v>4130</v>
      </c>
      <c r="D91" s="140" t="s">
        <v>3777</v>
      </c>
      <c r="E91" s="179" t="s">
        <v>4131</v>
      </c>
      <c r="F91" s="107">
        <v>43204</v>
      </c>
      <c r="G91" s="66" t="s">
        <v>4285</v>
      </c>
      <c r="H91" s="173">
        <v>10</v>
      </c>
      <c r="I91" s="165" t="s">
        <v>3694</v>
      </c>
      <c r="J91" s="173">
        <v>9.68</v>
      </c>
      <c r="K91" s="155">
        <f t="shared" si="1"/>
        <v>96.8</v>
      </c>
      <c r="L91" s="147">
        <v>0.21</v>
      </c>
      <c r="M91" s="147">
        <v>0.70840000000000003</v>
      </c>
      <c r="N91" s="72"/>
      <c r="O91" s="178" t="str">
        <f ca="1">IF(N91="","", INDIRECT("base!"&amp;ADDRESS(MATCH(N91,base!$C$2:'base'!$C$133,0)+1,4,4)))</f>
        <v/>
      </c>
      <c r="P91" s="66"/>
      <c r="Q91" s="178" t="str">
        <f ca="1">IF(P91="","", INDIRECT("base!"&amp;ADDRESS(MATCH(CONCATENATE(N91,"|",P91),base!$G$2:'base'!$G$1817,0)+1,6,4)))</f>
        <v/>
      </c>
      <c r="R91" s="66"/>
    </row>
    <row r="92" spans="1:18" ht="45" x14ac:dyDescent="0.25">
      <c r="A92" s="165">
        <v>1</v>
      </c>
      <c r="B92" s="177">
        <f>IF(AND(G92&lt;&gt;"",H92&gt;0,I92&lt;&gt;"",J92&lt;&gt;0,K92&lt;&gt;0),COUNT($B$11:B91)+1,"")</f>
        <v>72</v>
      </c>
      <c r="C92" s="72" t="s">
        <v>4132</v>
      </c>
      <c r="D92" s="140" t="s">
        <v>3777</v>
      </c>
      <c r="E92" s="179" t="s">
        <v>4133</v>
      </c>
      <c r="F92" s="107">
        <v>43204</v>
      </c>
      <c r="G92" s="66" t="s">
        <v>4286</v>
      </c>
      <c r="H92" s="173">
        <v>60</v>
      </c>
      <c r="I92" s="165" t="s">
        <v>3694</v>
      </c>
      <c r="J92" s="173">
        <v>9.68</v>
      </c>
      <c r="K92" s="155">
        <f t="shared" si="1"/>
        <v>580.79999999999995</v>
      </c>
      <c r="L92" s="147">
        <v>0.21</v>
      </c>
      <c r="M92" s="147">
        <v>0.70840000000000003</v>
      </c>
      <c r="N92" s="72"/>
      <c r="O92" s="178" t="str">
        <f ca="1">IF(N92="","", INDIRECT("base!"&amp;ADDRESS(MATCH(N92,base!$C$2:'base'!$C$133,0)+1,4,4)))</f>
        <v/>
      </c>
      <c r="P92" s="66"/>
      <c r="Q92" s="178" t="str">
        <f ca="1">IF(P92="","", INDIRECT("base!"&amp;ADDRESS(MATCH(CONCATENATE(N92,"|",P92),base!$G$2:'base'!$G$1817,0)+1,6,4)))</f>
        <v/>
      </c>
      <c r="R92" s="66"/>
    </row>
    <row r="93" spans="1:18" ht="45" x14ac:dyDescent="0.25">
      <c r="A93" s="165">
        <v>1</v>
      </c>
      <c r="B93" s="177">
        <f>IF(AND(G93&lt;&gt;"",H93&gt;0,I93&lt;&gt;"",J93&lt;&gt;0,K93&lt;&gt;0),COUNT($B$11:B92)+1,"")</f>
        <v>73</v>
      </c>
      <c r="C93" s="72" t="s">
        <v>4134</v>
      </c>
      <c r="D93" s="140" t="s">
        <v>3777</v>
      </c>
      <c r="E93" s="179" t="s">
        <v>4135</v>
      </c>
      <c r="F93" s="107">
        <v>43204</v>
      </c>
      <c r="G93" s="66" t="s">
        <v>4287</v>
      </c>
      <c r="H93" s="173">
        <v>20</v>
      </c>
      <c r="I93" s="165" t="s">
        <v>3701</v>
      </c>
      <c r="J93" s="173">
        <v>7.26</v>
      </c>
      <c r="K93" s="155">
        <f t="shared" si="1"/>
        <v>145.19999999999999</v>
      </c>
      <c r="L93" s="147">
        <v>0.21</v>
      </c>
      <c r="M93" s="147">
        <v>0.70840000000000003</v>
      </c>
      <c r="N93" s="72"/>
      <c r="O93" s="178" t="str">
        <f ca="1">IF(N93="","", INDIRECT("base!"&amp;ADDRESS(MATCH(N93,base!$C$2:'base'!$C$133,0)+1,4,4)))</f>
        <v/>
      </c>
      <c r="P93" s="66"/>
      <c r="Q93" s="178" t="str">
        <f ca="1">IF(P93="","", INDIRECT("base!"&amp;ADDRESS(MATCH(CONCATENATE(N93,"|",P93),base!$G$2:'base'!$G$1817,0)+1,6,4)))</f>
        <v/>
      </c>
      <c r="R93" s="66"/>
    </row>
    <row r="94" spans="1:18" ht="45" x14ac:dyDescent="0.25">
      <c r="A94" s="165">
        <v>1</v>
      </c>
      <c r="B94" s="177">
        <f>IF(AND(G94&lt;&gt;"",H94&gt;0,I94&lt;&gt;"",J94&lt;&gt;0,K94&lt;&gt;0),COUNT($B$11:B93)+1,"")</f>
        <v>74</v>
      </c>
      <c r="C94" s="72" t="s">
        <v>4136</v>
      </c>
      <c r="D94" s="140" t="s">
        <v>3777</v>
      </c>
      <c r="E94" s="179" t="s">
        <v>4137</v>
      </c>
      <c r="F94" s="107">
        <v>43204</v>
      </c>
      <c r="G94" s="66" t="s">
        <v>4288</v>
      </c>
      <c r="H94" s="173">
        <v>22</v>
      </c>
      <c r="I94" s="165" t="s">
        <v>3694</v>
      </c>
      <c r="J94" s="173">
        <v>13.19</v>
      </c>
      <c r="K94" s="155">
        <f t="shared" si="1"/>
        <v>290.18</v>
      </c>
      <c r="L94" s="147">
        <v>0.21</v>
      </c>
      <c r="M94" s="147">
        <v>0.70840000000000003</v>
      </c>
      <c r="N94" s="72"/>
      <c r="O94" s="178" t="str">
        <f ca="1">IF(N94="","", INDIRECT("base!"&amp;ADDRESS(MATCH(N94,base!$C$2:'base'!$C$133,0)+1,4,4)))</f>
        <v/>
      </c>
      <c r="P94" s="66"/>
      <c r="Q94" s="178" t="str">
        <f ca="1">IF(P94="","", INDIRECT("base!"&amp;ADDRESS(MATCH(CONCATENATE(N94,"|",P94),base!$G$2:'base'!$G$1817,0)+1,6,4)))</f>
        <v/>
      </c>
      <c r="R94" s="66"/>
    </row>
    <row r="95" spans="1:18" ht="45" x14ac:dyDescent="0.25">
      <c r="A95" s="165">
        <v>1</v>
      </c>
      <c r="B95" s="177">
        <f>IF(AND(G95&lt;&gt;"",H95&gt;0,I95&lt;&gt;"",J95&lt;&gt;0,K95&lt;&gt;0),COUNT($B$11:B94)+1,"")</f>
        <v>75</v>
      </c>
      <c r="C95" s="72" t="s">
        <v>4138</v>
      </c>
      <c r="D95" s="140" t="s">
        <v>3777</v>
      </c>
      <c r="E95" s="179" t="s">
        <v>4139</v>
      </c>
      <c r="F95" s="107">
        <v>43204</v>
      </c>
      <c r="G95" s="66" t="s">
        <v>4289</v>
      </c>
      <c r="H95" s="173">
        <v>8</v>
      </c>
      <c r="I95" s="165" t="s">
        <v>3701</v>
      </c>
      <c r="J95" s="173">
        <v>8.7100000000000009</v>
      </c>
      <c r="K95" s="155">
        <f t="shared" si="1"/>
        <v>69.680000000000007</v>
      </c>
      <c r="L95" s="147">
        <v>0.21</v>
      </c>
      <c r="M95" s="147">
        <v>0.70840000000000003</v>
      </c>
      <c r="N95" s="72"/>
      <c r="O95" s="178" t="str">
        <f ca="1">IF(N95="","", INDIRECT("base!"&amp;ADDRESS(MATCH(N95,base!$C$2:'base'!$C$133,0)+1,4,4)))</f>
        <v/>
      </c>
      <c r="P95" s="66"/>
      <c r="Q95" s="178" t="str">
        <f ca="1">IF(P95="","", INDIRECT("base!"&amp;ADDRESS(MATCH(CONCATENATE(N95,"|",P95),base!$G$2:'base'!$G$1817,0)+1,6,4)))</f>
        <v/>
      </c>
      <c r="R95" s="66"/>
    </row>
    <row r="96" spans="1:18" ht="45" x14ac:dyDescent="0.25">
      <c r="A96" s="165">
        <v>1</v>
      </c>
      <c r="B96" s="177">
        <f>IF(AND(G96&lt;&gt;"",H96&gt;0,I96&lt;&gt;"",J96&lt;&gt;0,K96&lt;&gt;0),COUNT($B$11:B95)+1,"")</f>
        <v>76</v>
      </c>
      <c r="C96" s="72" t="s">
        <v>4140</v>
      </c>
      <c r="D96" s="140" t="s">
        <v>3777</v>
      </c>
      <c r="E96" s="179" t="s">
        <v>4141</v>
      </c>
      <c r="F96" s="107">
        <v>43204</v>
      </c>
      <c r="G96" s="66" t="s">
        <v>4290</v>
      </c>
      <c r="H96" s="173">
        <v>195</v>
      </c>
      <c r="I96" s="165" t="s">
        <v>3694</v>
      </c>
      <c r="J96" s="173">
        <v>6.66</v>
      </c>
      <c r="K96" s="155">
        <f t="shared" si="1"/>
        <v>1298.7</v>
      </c>
      <c r="L96" s="147">
        <v>0.21</v>
      </c>
      <c r="M96" s="147">
        <v>0.70840000000000003</v>
      </c>
      <c r="N96" s="72"/>
      <c r="O96" s="178" t="str">
        <f ca="1">IF(N96="","", INDIRECT("base!"&amp;ADDRESS(MATCH(N96,base!$C$2:'base'!$C$133,0)+1,4,4)))</f>
        <v/>
      </c>
      <c r="P96" s="66"/>
      <c r="Q96" s="178" t="str">
        <f ca="1">IF(P96="","", INDIRECT("base!"&amp;ADDRESS(MATCH(CONCATENATE(N96,"|",P96),base!$G$2:'base'!$G$1817,0)+1,6,4)))</f>
        <v/>
      </c>
      <c r="R96" s="66"/>
    </row>
    <row r="97" spans="1:18" ht="45" x14ac:dyDescent="0.25">
      <c r="A97" s="165">
        <v>1</v>
      </c>
      <c r="B97" s="177">
        <f>IF(AND(G97&lt;&gt;"",H97&gt;0,I97&lt;&gt;"",J97&lt;&gt;0,K97&lt;&gt;0),COUNT($B$11:B96)+1,"")</f>
        <v>77</v>
      </c>
      <c r="C97" s="72" t="s">
        <v>4142</v>
      </c>
      <c r="D97" s="140" t="s">
        <v>3777</v>
      </c>
      <c r="E97" s="179" t="s">
        <v>4143</v>
      </c>
      <c r="F97" s="107">
        <v>43204</v>
      </c>
      <c r="G97" s="66" t="s">
        <v>4291</v>
      </c>
      <c r="H97" s="173">
        <v>55</v>
      </c>
      <c r="I97" s="165" t="s">
        <v>3694</v>
      </c>
      <c r="J97" s="173">
        <v>5.08</v>
      </c>
      <c r="K97" s="155">
        <f t="shared" si="1"/>
        <v>279.39999999999998</v>
      </c>
      <c r="L97" s="147">
        <v>0.21</v>
      </c>
      <c r="M97" s="147">
        <v>0.70840000000000003</v>
      </c>
      <c r="N97" s="72"/>
      <c r="O97" s="178" t="str">
        <f ca="1">IF(N97="","", INDIRECT("base!"&amp;ADDRESS(MATCH(N97,base!$C$2:'base'!$C$133,0)+1,4,4)))</f>
        <v/>
      </c>
      <c r="P97" s="66"/>
      <c r="Q97" s="178" t="str">
        <f ca="1">IF(P97="","", INDIRECT("base!"&amp;ADDRESS(MATCH(CONCATENATE(N97,"|",P97),base!$G$2:'base'!$G$1817,0)+1,6,4)))</f>
        <v/>
      </c>
      <c r="R97" s="66"/>
    </row>
    <row r="98" spans="1:18" ht="45" x14ac:dyDescent="0.25">
      <c r="A98" s="165">
        <v>1</v>
      </c>
      <c r="B98" s="177">
        <f>IF(AND(G98&lt;&gt;"",H98&gt;0,I98&lt;&gt;"",J98&lt;&gt;0,K98&lt;&gt;0),COUNT($B$11:B97)+1,"")</f>
        <v>78</v>
      </c>
      <c r="C98" s="72" t="s">
        <v>4144</v>
      </c>
      <c r="D98" s="140" t="s">
        <v>3777</v>
      </c>
      <c r="E98" s="179" t="s">
        <v>4145</v>
      </c>
      <c r="F98" s="107">
        <v>43204</v>
      </c>
      <c r="G98" s="66" t="s">
        <v>4292</v>
      </c>
      <c r="H98" s="173">
        <v>175</v>
      </c>
      <c r="I98" s="165" t="s">
        <v>3694</v>
      </c>
      <c r="J98" s="173">
        <v>3.75</v>
      </c>
      <c r="K98" s="155">
        <f t="shared" si="1"/>
        <v>656.25</v>
      </c>
      <c r="L98" s="147">
        <v>0.21</v>
      </c>
      <c r="M98" s="147">
        <v>0.70840000000000003</v>
      </c>
      <c r="N98" s="72"/>
      <c r="O98" s="178" t="str">
        <f ca="1">IF(N98="","", INDIRECT("base!"&amp;ADDRESS(MATCH(N98,base!$C$2:'base'!$C$133,0)+1,4,4)))</f>
        <v/>
      </c>
      <c r="P98" s="66"/>
      <c r="Q98" s="178" t="str">
        <f ca="1">IF(P98="","", INDIRECT("base!"&amp;ADDRESS(MATCH(CONCATENATE(N98,"|",P98),base!$G$2:'base'!$G$1817,0)+1,6,4)))</f>
        <v/>
      </c>
      <c r="R98" s="66"/>
    </row>
    <row r="99" spans="1:18" ht="45" x14ac:dyDescent="0.25">
      <c r="A99" s="165">
        <v>1</v>
      </c>
      <c r="B99" s="177">
        <f>IF(AND(G99&lt;&gt;"",H99&gt;0,I99&lt;&gt;"",J99&lt;&gt;0,K99&lt;&gt;0),COUNT($B$11:B98)+1,"")</f>
        <v>79</v>
      </c>
      <c r="C99" s="72" t="s">
        <v>4146</v>
      </c>
      <c r="D99" s="140" t="s">
        <v>3777</v>
      </c>
      <c r="E99" s="179" t="s">
        <v>4147</v>
      </c>
      <c r="F99" s="107">
        <v>43204</v>
      </c>
      <c r="G99" s="66" t="s">
        <v>4293</v>
      </c>
      <c r="H99" s="173">
        <v>1</v>
      </c>
      <c r="I99" s="165" t="s">
        <v>3701</v>
      </c>
      <c r="J99" s="173">
        <v>13.43</v>
      </c>
      <c r="K99" s="155">
        <f t="shared" si="1"/>
        <v>13.43</v>
      </c>
      <c r="L99" s="147">
        <v>0.21</v>
      </c>
      <c r="M99" s="147">
        <v>0.70840000000000003</v>
      </c>
      <c r="N99" s="72"/>
      <c r="O99" s="178" t="str">
        <f ca="1">IF(N99="","", INDIRECT("base!"&amp;ADDRESS(MATCH(N99,base!$C$2:'base'!$C$133,0)+1,4,4)))</f>
        <v/>
      </c>
      <c r="P99" s="66"/>
      <c r="Q99" s="178" t="str">
        <f ca="1">IF(P99="","", INDIRECT("base!"&amp;ADDRESS(MATCH(CONCATENATE(N99,"|",P99),base!$G$2:'base'!$G$1817,0)+1,6,4)))</f>
        <v/>
      </c>
      <c r="R99" s="66"/>
    </row>
    <row r="100" spans="1:18" ht="45" x14ac:dyDescent="0.25">
      <c r="A100" s="165">
        <v>1</v>
      </c>
      <c r="B100" s="177">
        <f>IF(AND(G100&lt;&gt;"",H100&gt;0,I100&lt;&gt;"",J100&lt;&gt;0,K100&lt;&gt;0),COUNT($B$11:B99)+1,"")</f>
        <v>80</v>
      </c>
      <c r="C100" s="72" t="s">
        <v>4148</v>
      </c>
      <c r="D100" s="140" t="s">
        <v>3777</v>
      </c>
      <c r="E100" s="179" t="s">
        <v>4149</v>
      </c>
      <c r="F100" s="107">
        <v>43204</v>
      </c>
      <c r="G100" s="66" t="s">
        <v>4294</v>
      </c>
      <c r="H100" s="173">
        <v>1</v>
      </c>
      <c r="I100" s="165" t="s">
        <v>3701</v>
      </c>
      <c r="J100" s="173">
        <v>12.34</v>
      </c>
      <c r="K100" s="155">
        <f t="shared" si="1"/>
        <v>12.34</v>
      </c>
      <c r="L100" s="147">
        <v>0.21</v>
      </c>
      <c r="M100" s="147">
        <v>0.70840000000000003</v>
      </c>
      <c r="N100" s="72"/>
      <c r="O100" s="178" t="str">
        <f ca="1">IF(N100="","", INDIRECT("base!"&amp;ADDRESS(MATCH(N100,base!$C$2:'base'!$C$133,0)+1,4,4)))</f>
        <v/>
      </c>
      <c r="P100" s="66"/>
      <c r="Q100" s="178" t="str">
        <f ca="1">IF(P100="","", INDIRECT("base!"&amp;ADDRESS(MATCH(CONCATENATE(N100,"|",P100),base!$G$2:'base'!$G$1817,0)+1,6,4)))</f>
        <v/>
      </c>
      <c r="R100" s="66"/>
    </row>
    <row r="101" spans="1:18" s="251" customFormat="1" x14ac:dyDescent="0.25">
      <c r="A101" s="240">
        <v>1</v>
      </c>
      <c r="B101" s="252" t="str">
        <f>IF(AND(G101&lt;&gt;"",H101&gt;0,I101&lt;&gt;"",J101&lt;&gt;0,K101&lt;&gt;0),COUNT($B$11:B100)+1,"")</f>
        <v/>
      </c>
      <c r="C101" s="242" t="s">
        <v>4150</v>
      </c>
      <c r="D101" s="243"/>
      <c r="E101" s="244"/>
      <c r="F101" s="245"/>
      <c r="G101" s="246" t="s">
        <v>4295</v>
      </c>
      <c r="H101" s="247"/>
      <c r="I101" s="240" t="s">
        <v>4329</v>
      </c>
      <c r="J101" s="247"/>
      <c r="K101" s="253" t="str">
        <f t="shared" si="1"/>
        <v/>
      </c>
      <c r="L101" s="249"/>
      <c r="M101" s="249"/>
      <c r="N101" s="242"/>
      <c r="O101" s="254" t="str">
        <f ca="1">IF(N101="","", INDIRECT("base!"&amp;ADDRESS(MATCH(N101,base!$C$2:'base'!$C$133,0)+1,4,4)))</f>
        <v/>
      </c>
      <c r="P101" s="246"/>
      <c r="Q101" s="254" t="str">
        <f ca="1">IF(P101="","", INDIRECT("base!"&amp;ADDRESS(MATCH(CONCATENATE(N101,"|",P101),base!$G$2:'base'!$G$1817,0)+1,6,4)))</f>
        <v/>
      </c>
      <c r="R101" s="246"/>
    </row>
    <row r="102" spans="1:18" ht="30" x14ac:dyDescent="0.25">
      <c r="A102" s="165">
        <v>1</v>
      </c>
      <c r="B102" s="177">
        <f>IF(AND(G102&lt;&gt;"",H102&gt;0,I102&lt;&gt;"",J102&lt;&gt;0,K102&lt;&gt;0),COUNT($B$11:B101)+1,"")</f>
        <v>81</v>
      </c>
      <c r="C102" s="72" t="s">
        <v>4151</v>
      </c>
      <c r="D102" s="140" t="s">
        <v>3777</v>
      </c>
      <c r="E102" s="179" t="s">
        <v>4152</v>
      </c>
      <c r="F102" s="107">
        <v>43204</v>
      </c>
      <c r="G102" s="66" t="s">
        <v>4296</v>
      </c>
      <c r="H102" s="173">
        <v>78</v>
      </c>
      <c r="I102" s="165" t="s">
        <v>3694</v>
      </c>
      <c r="J102" s="173">
        <v>3.39</v>
      </c>
      <c r="K102" s="155">
        <f t="shared" si="1"/>
        <v>264.42</v>
      </c>
      <c r="L102" s="147">
        <v>0.21</v>
      </c>
      <c r="M102" s="147">
        <v>0.70840000000000003</v>
      </c>
      <c r="N102" s="72"/>
      <c r="O102" s="178" t="str">
        <f ca="1">IF(N102="","", INDIRECT("base!"&amp;ADDRESS(MATCH(N102,base!$C$2:'base'!$C$133,0)+1,4,4)))</f>
        <v/>
      </c>
      <c r="P102" s="66"/>
      <c r="Q102" s="178" t="str">
        <f ca="1">IF(P102="","", INDIRECT("base!"&amp;ADDRESS(MATCH(CONCATENATE(N102,"|",P102),base!$G$2:'base'!$G$1817,0)+1,6,4)))</f>
        <v/>
      </c>
      <c r="R102" s="66"/>
    </row>
    <row r="103" spans="1:18" ht="45" x14ac:dyDescent="0.25">
      <c r="A103" s="165">
        <v>1</v>
      </c>
      <c r="B103" s="177">
        <f>IF(AND(G103&lt;&gt;"",H103&gt;0,I103&lt;&gt;"",J103&lt;&gt;0,K103&lt;&gt;0),COUNT($B$11:B102)+1,"")</f>
        <v>82</v>
      </c>
      <c r="C103" s="72" t="s">
        <v>4153</v>
      </c>
      <c r="D103" s="140" t="s">
        <v>3777</v>
      </c>
      <c r="E103" s="179" t="s">
        <v>4154</v>
      </c>
      <c r="F103" s="107">
        <v>43204</v>
      </c>
      <c r="G103" s="66" t="s">
        <v>4297</v>
      </c>
      <c r="H103" s="173">
        <v>18</v>
      </c>
      <c r="I103" s="165" t="s">
        <v>3694</v>
      </c>
      <c r="J103" s="173">
        <v>44.77</v>
      </c>
      <c r="K103" s="155">
        <f t="shared" si="1"/>
        <v>805.86</v>
      </c>
      <c r="L103" s="147">
        <v>0.21</v>
      </c>
      <c r="M103" s="147">
        <v>0.70840000000000003</v>
      </c>
      <c r="N103" s="72"/>
      <c r="O103" s="178" t="str">
        <f ca="1">IF(N103="","", INDIRECT("base!"&amp;ADDRESS(MATCH(N103,base!$C$2:'base'!$C$133,0)+1,4,4)))</f>
        <v/>
      </c>
      <c r="P103" s="66"/>
      <c r="Q103" s="178" t="str">
        <f ca="1">IF(P103="","", INDIRECT("base!"&amp;ADDRESS(MATCH(CONCATENATE(N103,"|",P103),base!$G$2:'base'!$G$1817,0)+1,6,4)))</f>
        <v/>
      </c>
      <c r="R103" s="66"/>
    </row>
    <row r="104" spans="1:18" ht="30" x14ac:dyDescent="0.25">
      <c r="A104" s="165">
        <v>1</v>
      </c>
      <c r="B104" s="177">
        <f>IF(AND(G104&lt;&gt;"",H104&gt;0,I104&lt;&gt;"",J104&lt;&gt;0,K104&lt;&gt;0),COUNT($B$11:B103)+1,"")</f>
        <v>83</v>
      </c>
      <c r="C104" s="72" t="s">
        <v>4155</v>
      </c>
      <c r="D104" s="140" t="s">
        <v>3777</v>
      </c>
      <c r="E104" s="179" t="s">
        <v>4156</v>
      </c>
      <c r="F104" s="107">
        <v>43204</v>
      </c>
      <c r="G104" s="66" t="s">
        <v>4298</v>
      </c>
      <c r="H104" s="173">
        <v>18</v>
      </c>
      <c r="I104" s="165" t="s">
        <v>3694</v>
      </c>
      <c r="J104" s="173">
        <v>13.19</v>
      </c>
      <c r="K104" s="155">
        <f t="shared" si="1"/>
        <v>237.42</v>
      </c>
      <c r="L104" s="147">
        <v>0.21</v>
      </c>
      <c r="M104" s="147">
        <v>0.70840000000000003</v>
      </c>
      <c r="N104" s="72"/>
      <c r="O104" s="178" t="str">
        <f ca="1">IF(N104="","", INDIRECT("base!"&amp;ADDRESS(MATCH(N104,base!$C$2:'base'!$C$133,0)+1,4,4)))</f>
        <v/>
      </c>
      <c r="P104" s="66"/>
      <c r="Q104" s="178" t="str">
        <f ca="1">IF(P104="","", INDIRECT("base!"&amp;ADDRESS(MATCH(CONCATENATE(N104,"|",P104),base!$G$2:'base'!$G$1817,0)+1,6,4)))</f>
        <v/>
      </c>
      <c r="R104" s="66"/>
    </row>
    <row r="105" spans="1:18" ht="30" x14ac:dyDescent="0.25">
      <c r="A105" s="165">
        <v>1</v>
      </c>
      <c r="B105" s="177">
        <f>IF(AND(G105&lt;&gt;"",H105&gt;0,I105&lt;&gt;"",J105&lt;&gt;0,K105&lt;&gt;0),COUNT($B$11:B104)+1,"")</f>
        <v>84</v>
      </c>
      <c r="C105" s="72" t="s">
        <v>4157</v>
      </c>
      <c r="D105" s="140" t="s">
        <v>3777</v>
      </c>
      <c r="E105" s="179" t="s">
        <v>4158</v>
      </c>
      <c r="F105" s="107">
        <v>43204</v>
      </c>
      <c r="G105" s="66" t="s">
        <v>4299</v>
      </c>
      <c r="H105" s="173">
        <v>12</v>
      </c>
      <c r="I105" s="165" t="s">
        <v>3694</v>
      </c>
      <c r="J105" s="173">
        <v>10.65</v>
      </c>
      <c r="K105" s="155">
        <f t="shared" si="1"/>
        <v>127.8</v>
      </c>
      <c r="L105" s="147">
        <v>0.21</v>
      </c>
      <c r="M105" s="147">
        <v>0.70840000000000003</v>
      </c>
      <c r="N105" s="72"/>
      <c r="O105" s="178" t="str">
        <f ca="1">IF(N105="","", INDIRECT("base!"&amp;ADDRESS(MATCH(N105,base!$C$2:'base'!$C$133,0)+1,4,4)))</f>
        <v/>
      </c>
      <c r="P105" s="66"/>
      <c r="Q105" s="178" t="str">
        <f ca="1">IF(P105="","", INDIRECT("base!"&amp;ADDRESS(MATCH(CONCATENATE(N105,"|",P105),base!$G$2:'base'!$G$1817,0)+1,6,4)))</f>
        <v/>
      </c>
      <c r="R105" s="66"/>
    </row>
    <row r="106" spans="1:18" ht="60" x14ac:dyDescent="0.25">
      <c r="A106" s="165">
        <v>1</v>
      </c>
      <c r="B106" s="177">
        <f>IF(AND(G106&lt;&gt;"",H106&gt;0,I106&lt;&gt;"",J106&lt;&gt;0,K106&lt;&gt;0),COUNT($B$11:B105)+1,"")</f>
        <v>85</v>
      </c>
      <c r="C106" s="72" t="s">
        <v>4159</v>
      </c>
      <c r="D106" s="140" t="s">
        <v>3777</v>
      </c>
      <c r="E106" s="179" t="s">
        <v>4160</v>
      </c>
      <c r="F106" s="107">
        <v>43204</v>
      </c>
      <c r="G106" s="66" t="s">
        <v>4300</v>
      </c>
      <c r="H106" s="173">
        <v>2</v>
      </c>
      <c r="I106" s="165" t="s">
        <v>3701</v>
      </c>
      <c r="J106" s="173">
        <v>26.62</v>
      </c>
      <c r="K106" s="155">
        <f t="shared" si="1"/>
        <v>53.24</v>
      </c>
      <c r="L106" s="147">
        <v>0.21</v>
      </c>
      <c r="M106" s="147">
        <v>0.70840000000000003</v>
      </c>
      <c r="N106" s="72"/>
      <c r="O106" s="178" t="str">
        <f ca="1">IF(N106="","", INDIRECT("base!"&amp;ADDRESS(MATCH(N106,base!$C$2:'base'!$C$133,0)+1,4,4)))</f>
        <v/>
      </c>
      <c r="P106" s="66"/>
      <c r="Q106" s="178" t="str">
        <f ca="1">IF(P106="","", INDIRECT("base!"&amp;ADDRESS(MATCH(CONCATENATE(N106,"|",P106),base!$G$2:'base'!$G$1817,0)+1,6,4)))</f>
        <v/>
      </c>
      <c r="R106" s="66"/>
    </row>
    <row r="107" spans="1:18" ht="30" x14ac:dyDescent="0.25">
      <c r="A107" s="165">
        <v>1</v>
      </c>
      <c r="B107" s="177">
        <f>IF(AND(G107&lt;&gt;"",H107&gt;0,I107&lt;&gt;"",J107&lt;&gt;0,K107&lt;&gt;0),COUNT($B$11:B106)+1,"")</f>
        <v>86</v>
      </c>
      <c r="C107" s="72" t="s">
        <v>4161</v>
      </c>
      <c r="D107" s="140" t="s">
        <v>4023</v>
      </c>
      <c r="E107" s="179" t="s">
        <v>4162</v>
      </c>
      <c r="F107" s="107">
        <v>43204</v>
      </c>
      <c r="G107" s="66" t="s">
        <v>4301</v>
      </c>
      <c r="H107" s="173">
        <v>5</v>
      </c>
      <c r="I107" s="165" t="s">
        <v>3701</v>
      </c>
      <c r="J107" s="173">
        <v>285.56</v>
      </c>
      <c r="K107" s="155">
        <f t="shared" si="1"/>
        <v>1427.8</v>
      </c>
      <c r="L107" s="147">
        <v>0.21</v>
      </c>
      <c r="M107" s="147">
        <v>0.70840000000000003</v>
      </c>
      <c r="N107" s="72"/>
      <c r="O107" s="178" t="str">
        <f ca="1">IF(N107="","", INDIRECT("base!"&amp;ADDRESS(MATCH(N107,base!$C$2:'base'!$C$133,0)+1,4,4)))</f>
        <v/>
      </c>
      <c r="P107" s="66"/>
      <c r="Q107" s="178" t="str">
        <f ca="1">IF(P107="","", INDIRECT("base!"&amp;ADDRESS(MATCH(CONCATENATE(N107,"|",P107),base!$G$2:'base'!$G$1817,0)+1,6,4)))</f>
        <v/>
      </c>
      <c r="R107" s="66"/>
    </row>
    <row r="108" spans="1:18" ht="90" x14ac:dyDescent="0.25">
      <c r="A108" s="165">
        <v>1</v>
      </c>
      <c r="B108" s="177">
        <f>IF(AND(G108&lt;&gt;"",H108&gt;0,I108&lt;&gt;"",J108&lt;&gt;0,K108&lt;&gt;0),COUNT($B$11:B107)+1,"")</f>
        <v>87</v>
      </c>
      <c r="C108" s="72" t="s">
        <v>4163</v>
      </c>
      <c r="D108" s="140" t="s">
        <v>3777</v>
      </c>
      <c r="E108" s="179" t="s">
        <v>4164</v>
      </c>
      <c r="F108" s="107">
        <v>43204</v>
      </c>
      <c r="G108" s="66" t="s">
        <v>4302</v>
      </c>
      <c r="H108" s="173">
        <v>1</v>
      </c>
      <c r="I108" s="165" t="s">
        <v>3701</v>
      </c>
      <c r="J108" s="173">
        <v>1573</v>
      </c>
      <c r="K108" s="155">
        <f t="shared" si="1"/>
        <v>1573</v>
      </c>
      <c r="L108" s="147">
        <v>0.21</v>
      </c>
      <c r="M108" s="147">
        <v>0.70840000000000003</v>
      </c>
      <c r="N108" s="72"/>
      <c r="O108" s="178" t="str">
        <f ca="1">IF(N108="","", INDIRECT("base!"&amp;ADDRESS(MATCH(N108,base!$C$2:'base'!$C$133,0)+1,4,4)))</f>
        <v/>
      </c>
      <c r="P108" s="66"/>
      <c r="Q108" s="178" t="str">
        <f ca="1">IF(P108="","", INDIRECT("base!"&amp;ADDRESS(MATCH(CONCATENATE(N108,"|",P108),base!$G$2:'base'!$G$1817,0)+1,6,4)))</f>
        <v/>
      </c>
      <c r="R108" s="66"/>
    </row>
    <row r="109" spans="1:18" ht="45" x14ac:dyDescent="0.25">
      <c r="A109" s="165">
        <v>1</v>
      </c>
      <c r="B109" s="177">
        <f>IF(AND(G109&lt;&gt;"",H109&gt;0,I109&lt;&gt;"",J109&lt;&gt;0,K109&lt;&gt;0),COUNT($B$11:B108)+1,"")</f>
        <v>88</v>
      </c>
      <c r="C109" s="72" t="s">
        <v>4165</v>
      </c>
      <c r="D109" s="140" t="s">
        <v>3777</v>
      </c>
      <c r="E109" s="179" t="s">
        <v>4166</v>
      </c>
      <c r="F109" s="107">
        <v>43204</v>
      </c>
      <c r="G109" s="66" t="s">
        <v>4303</v>
      </c>
      <c r="H109" s="173">
        <v>1</v>
      </c>
      <c r="I109" s="165" t="s">
        <v>3701</v>
      </c>
      <c r="J109" s="173">
        <v>955.9</v>
      </c>
      <c r="K109" s="155">
        <f t="shared" si="1"/>
        <v>955.9</v>
      </c>
      <c r="L109" s="147">
        <v>0.21</v>
      </c>
      <c r="M109" s="147">
        <v>0.70840000000000003</v>
      </c>
      <c r="N109" s="72"/>
      <c r="O109" s="178" t="str">
        <f ca="1">IF(N109="","", INDIRECT("base!"&amp;ADDRESS(MATCH(N109,base!$C$2:'base'!$C$133,0)+1,4,4)))</f>
        <v/>
      </c>
      <c r="P109" s="66"/>
      <c r="Q109" s="178" t="str">
        <f ca="1">IF(P109="","", INDIRECT("base!"&amp;ADDRESS(MATCH(CONCATENATE(N109,"|",P109),base!$G$2:'base'!$G$1817,0)+1,6,4)))</f>
        <v/>
      </c>
      <c r="R109" s="66"/>
    </row>
    <row r="110" spans="1:18" ht="30" x14ac:dyDescent="0.25">
      <c r="A110" s="165">
        <v>1</v>
      </c>
      <c r="B110" s="177">
        <f>IF(AND(G110&lt;&gt;"",H110&gt;0,I110&lt;&gt;"",J110&lt;&gt;0,K110&lt;&gt;0),COUNT($B$11:B109)+1,"")</f>
        <v>89</v>
      </c>
      <c r="C110" s="72" t="s">
        <v>4167</v>
      </c>
      <c r="D110" s="140" t="s">
        <v>4023</v>
      </c>
      <c r="E110" s="179" t="s">
        <v>4168</v>
      </c>
      <c r="F110" s="107">
        <v>43204</v>
      </c>
      <c r="G110" s="66" t="s">
        <v>4304</v>
      </c>
      <c r="H110" s="173">
        <v>1</v>
      </c>
      <c r="I110" s="165" t="s">
        <v>3701</v>
      </c>
      <c r="J110" s="173">
        <v>2057</v>
      </c>
      <c r="K110" s="155">
        <f t="shared" si="1"/>
        <v>2057</v>
      </c>
      <c r="L110" s="147">
        <v>0.21</v>
      </c>
      <c r="M110" s="147">
        <v>0.70840000000000003</v>
      </c>
      <c r="N110" s="72"/>
      <c r="O110" s="178" t="str">
        <f ca="1">IF(N110="","", INDIRECT("base!"&amp;ADDRESS(MATCH(N110,base!$C$2:'base'!$C$133,0)+1,4,4)))</f>
        <v/>
      </c>
      <c r="P110" s="66"/>
      <c r="Q110" s="178" t="str">
        <f ca="1">IF(P110="","", INDIRECT("base!"&amp;ADDRESS(MATCH(CONCATENATE(N110,"|",P110),base!$G$2:'base'!$G$1817,0)+1,6,4)))</f>
        <v/>
      </c>
      <c r="R110" s="66"/>
    </row>
    <row r="111" spans="1:18" ht="45" x14ac:dyDescent="0.25">
      <c r="A111" s="165">
        <v>1</v>
      </c>
      <c r="B111" s="177">
        <f>IF(AND(G111&lt;&gt;"",H111&gt;0,I111&lt;&gt;"",J111&lt;&gt;0,K111&lt;&gt;0),COUNT($B$11:B110)+1,"")</f>
        <v>90</v>
      </c>
      <c r="C111" s="72" t="s">
        <v>4169</v>
      </c>
      <c r="D111" s="140" t="s">
        <v>3777</v>
      </c>
      <c r="E111" s="179" t="s">
        <v>4170</v>
      </c>
      <c r="F111" s="107">
        <v>43204</v>
      </c>
      <c r="G111" s="66" t="s">
        <v>4305</v>
      </c>
      <c r="H111" s="173">
        <v>1</v>
      </c>
      <c r="I111" s="165" t="s">
        <v>3701</v>
      </c>
      <c r="J111" s="173">
        <v>53.24</v>
      </c>
      <c r="K111" s="155">
        <f t="shared" si="1"/>
        <v>53.24</v>
      </c>
      <c r="L111" s="147">
        <v>0.21</v>
      </c>
      <c r="M111" s="147">
        <v>0.70840000000000003</v>
      </c>
      <c r="N111" s="72"/>
      <c r="O111" s="178" t="str">
        <f ca="1">IF(N111="","", INDIRECT("base!"&amp;ADDRESS(MATCH(N111,base!$C$2:'base'!$C$133,0)+1,4,4)))</f>
        <v/>
      </c>
      <c r="P111" s="66"/>
      <c r="Q111" s="178" t="str">
        <f ca="1">IF(P111="","", INDIRECT("base!"&amp;ADDRESS(MATCH(CONCATENATE(N111,"|",P111),base!$G$2:'base'!$G$1817,0)+1,6,4)))</f>
        <v/>
      </c>
      <c r="R111" s="66"/>
    </row>
    <row r="112" spans="1:18" ht="30" x14ac:dyDescent="0.25">
      <c r="A112" s="165">
        <v>1</v>
      </c>
      <c r="B112" s="177">
        <f>IF(AND(G112&lt;&gt;"",H112&gt;0,I112&lt;&gt;"",J112&lt;&gt;0,K112&lt;&gt;0),COUNT($B$11:B111)+1,"")</f>
        <v>91</v>
      </c>
      <c r="C112" s="72" t="s">
        <v>4171</v>
      </c>
      <c r="D112" s="140" t="s">
        <v>3777</v>
      </c>
      <c r="E112" s="179" t="s">
        <v>4172</v>
      </c>
      <c r="F112" s="107">
        <v>43204</v>
      </c>
      <c r="G112" s="66" t="s">
        <v>4306</v>
      </c>
      <c r="H112" s="173">
        <v>1</v>
      </c>
      <c r="I112" s="165" t="s">
        <v>3701</v>
      </c>
      <c r="J112" s="173">
        <v>786.5</v>
      </c>
      <c r="K112" s="155">
        <f t="shared" si="1"/>
        <v>786.5</v>
      </c>
      <c r="L112" s="147">
        <v>0.21</v>
      </c>
      <c r="M112" s="147">
        <v>0.70840000000000003</v>
      </c>
      <c r="N112" s="72"/>
      <c r="O112" s="178" t="str">
        <f ca="1">IF(N112="","", INDIRECT("base!"&amp;ADDRESS(MATCH(N112,base!$C$2:'base'!$C$133,0)+1,4,4)))</f>
        <v/>
      </c>
      <c r="P112" s="66"/>
      <c r="Q112" s="178" t="str">
        <f ca="1">IF(P112="","", INDIRECT("base!"&amp;ADDRESS(MATCH(CONCATENATE(N112,"|",P112),base!$G$2:'base'!$G$1817,0)+1,6,4)))</f>
        <v/>
      </c>
      <c r="R112" s="66"/>
    </row>
    <row r="113" spans="1:18" s="251" customFormat="1" x14ac:dyDescent="0.25">
      <c r="A113" s="240">
        <v>1</v>
      </c>
      <c r="B113" s="252" t="str">
        <f>IF(AND(G113&lt;&gt;"",H113&gt;0,I113&lt;&gt;"",J113&lt;&gt;0,K113&lt;&gt;0),COUNT($B$11:B112)+1,"")</f>
        <v/>
      </c>
      <c r="C113" s="242" t="s">
        <v>4173</v>
      </c>
      <c r="D113" s="243"/>
      <c r="E113" s="244"/>
      <c r="F113" s="245"/>
      <c r="G113" s="246" t="s">
        <v>4307</v>
      </c>
      <c r="H113" s="247"/>
      <c r="I113" s="240" t="s">
        <v>4329</v>
      </c>
      <c r="J113" s="247"/>
      <c r="K113" s="253" t="str">
        <f t="shared" si="1"/>
        <v/>
      </c>
      <c r="L113" s="249"/>
      <c r="M113" s="249"/>
      <c r="N113" s="242"/>
      <c r="O113" s="254" t="str">
        <f ca="1">IF(N113="","", INDIRECT("base!"&amp;ADDRESS(MATCH(N113,base!$C$2:'base'!$C$133,0)+1,4,4)))</f>
        <v/>
      </c>
      <c r="P113" s="246"/>
      <c r="Q113" s="254" t="str">
        <f ca="1">IF(P113="","", INDIRECT("base!"&amp;ADDRESS(MATCH(CONCATENATE(N113,"|",P113),base!$G$2:'base'!$G$1817,0)+1,6,4)))</f>
        <v/>
      </c>
      <c r="R113" s="246"/>
    </row>
    <row r="114" spans="1:18" ht="60" x14ac:dyDescent="0.25">
      <c r="A114" s="165">
        <v>1</v>
      </c>
      <c r="B114" s="177">
        <f>IF(AND(G114&lt;&gt;"",H114&gt;0,I114&lt;&gt;"",J114&lt;&gt;0,K114&lt;&gt;0),COUNT($B$11:B113)+1,"")</f>
        <v>92</v>
      </c>
      <c r="C114" s="72" t="s">
        <v>4174</v>
      </c>
      <c r="D114" s="140" t="s">
        <v>3777</v>
      </c>
      <c r="E114" s="179" t="s">
        <v>4175</v>
      </c>
      <c r="F114" s="107">
        <v>43204</v>
      </c>
      <c r="G114" s="66" t="s">
        <v>4308</v>
      </c>
      <c r="H114" s="173">
        <v>6</v>
      </c>
      <c r="I114" s="165" t="s">
        <v>3701</v>
      </c>
      <c r="J114" s="173">
        <v>496.1</v>
      </c>
      <c r="K114" s="155">
        <f t="shared" ref="K114:K134" si="2">IFERROR(IF(H114*J114&lt;&gt;0,ROUND(ROUND(H114,4)*ROUND(J114,4),2),""),"")</f>
        <v>2976.6</v>
      </c>
      <c r="L114" s="147">
        <v>0.21</v>
      </c>
      <c r="M114" s="147">
        <v>0.70840000000000003</v>
      </c>
      <c r="N114" s="72"/>
      <c r="O114" s="178" t="str">
        <f ca="1">IF(N114="","", INDIRECT("base!"&amp;ADDRESS(MATCH(N114,base!$C$2:'base'!$C$133,0)+1,4,4)))</f>
        <v/>
      </c>
      <c r="P114" s="66"/>
      <c r="Q114" s="178" t="str">
        <f ca="1">IF(P114="","", INDIRECT("base!"&amp;ADDRESS(MATCH(CONCATENATE(N114,"|",P114),base!$G$2:'base'!$G$1817,0)+1,6,4)))</f>
        <v/>
      </c>
      <c r="R114" s="66"/>
    </row>
    <row r="115" spans="1:18" ht="75" x14ac:dyDescent="0.25">
      <c r="A115" s="165">
        <v>1</v>
      </c>
      <c r="B115" s="177">
        <f>IF(AND(G115&lt;&gt;"",H115&gt;0,I115&lt;&gt;"",J115&lt;&gt;0,K115&lt;&gt;0),COUNT($B$11:B114)+1,"")</f>
        <v>93</v>
      </c>
      <c r="C115" s="72" t="s">
        <v>4176</v>
      </c>
      <c r="D115" s="140" t="s">
        <v>4008</v>
      </c>
      <c r="E115" s="179" t="s">
        <v>4054</v>
      </c>
      <c r="F115" s="107">
        <v>43204</v>
      </c>
      <c r="G115" s="66" t="s">
        <v>4309</v>
      </c>
      <c r="H115" s="173">
        <v>2</v>
      </c>
      <c r="I115" s="165" t="s">
        <v>3701</v>
      </c>
      <c r="J115" s="173">
        <v>278.3</v>
      </c>
      <c r="K115" s="155">
        <f t="shared" si="2"/>
        <v>556.6</v>
      </c>
      <c r="L115" s="147">
        <v>0.21</v>
      </c>
      <c r="M115" s="147">
        <v>0.70840000000000003</v>
      </c>
      <c r="N115" s="72"/>
      <c r="O115" s="178" t="str">
        <f ca="1">IF(N115="","", INDIRECT("base!"&amp;ADDRESS(MATCH(N115,base!$C$2:'base'!$C$133,0)+1,4,4)))</f>
        <v/>
      </c>
      <c r="P115" s="66"/>
      <c r="Q115" s="178" t="str">
        <f ca="1">IF(P115="","", INDIRECT("base!"&amp;ADDRESS(MATCH(CONCATENATE(N115,"|",P115),base!$G$2:'base'!$G$1817,0)+1,6,4)))</f>
        <v/>
      </c>
      <c r="R115" s="66"/>
    </row>
    <row r="116" spans="1:18" ht="75" x14ac:dyDescent="0.25">
      <c r="A116" s="165">
        <v>1</v>
      </c>
      <c r="B116" s="177">
        <f>IF(AND(G116&lt;&gt;"",H116&gt;0,I116&lt;&gt;"",J116&lt;&gt;0,K116&lt;&gt;0),COUNT($B$11:B115)+1,"")</f>
        <v>94</v>
      </c>
      <c r="C116" s="72" t="s">
        <v>4177</v>
      </c>
      <c r="D116" s="140" t="s">
        <v>3777</v>
      </c>
      <c r="E116" s="179" t="s">
        <v>4178</v>
      </c>
      <c r="F116" s="107">
        <v>43204</v>
      </c>
      <c r="G116" s="66" t="s">
        <v>4310</v>
      </c>
      <c r="H116" s="173">
        <v>6</v>
      </c>
      <c r="I116" s="165" t="s">
        <v>3701</v>
      </c>
      <c r="J116" s="173">
        <v>229.9</v>
      </c>
      <c r="K116" s="155">
        <f t="shared" si="2"/>
        <v>1379.4</v>
      </c>
      <c r="L116" s="147">
        <v>0.21</v>
      </c>
      <c r="M116" s="147">
        <v>0.70840000000000003</v>
      </c>
      <c r="N116" s="72"/>
      <c r="O116" s="178" t="str">
        <f ca="1">IF(N116="","", INDIRECT("base!"&amp;ADDRESS(MATCH(N116,base!$C$2:'base'!$C$133,0)+1,4,4)))</f>
        <v/>
      </c>
      <c r="P116" s="66"/>
      <c r="Q116" s="178" t="str">
        <f ca="1">IF(P116="","", INDIRECT("base!"&amp;ADDRESS(MATCH(CONCATENATE(N116,"|",P116),base!$G$2:'base'!$G$1817,0)+1,6,4)))</f>
        <v/>
      </c>
      <c r="R116" s="66"/>
    </row>
    <row r="117" spans="1:18" ht="30" x14ac:dyDescent="0.25">
      <c r="A117" s="165">
        <v>1</v>
      </c>
      <c r="B117" s="177">
        <f>IF(AND(G117&lt;&gt;"",H117&gt;0,I117&lt;&gt;"",J117&lt;&gt;0,K117&lt;&gt;0),COUNT($B$11:B116)+1,"")</f>
        <v>95</v>
      </c>
      <c r="C117" s="72" t="s">
        <v>4179</v>
      </c>
      <c r="D117" s="140" t="s">
        <v>3777</v>
      </c>
      <c r="E117" s="179" t="s">
        <v>4180</v>
      </c>
      <c r="F117" s="107">
        <v>43204</v>
      </c>
      <c r="G117" s="66" t="s">
        <v>4311</v>
      </c>
      <c r="H117" s="173">
        <v>4</v>
      </c>
      <c r="I117" s="165" t="s">
        <v>3701</v>
      </c>
      <c r="J117" s="173">
        <v>242</v>
      </c>
      <c r="K117" s="155">
        <f t="shared" si="2"/>
        <v>968</v>
      </c>
      <c r="L117" s="147">
        <v>0.21</v>
      </c>
      <c r="M117" s="147">
        <v>0.70840000000000003</v>
      </c>
      <c r="N117" s="72"/>
      <c r="O117" s="178" t="str">
        <f ca="1">IF(N117="","", INDIRECT("base!"&amp;ADDRESS(MATCH(N117,base!$C$2:'base'!$C$133,0)+1,4,4)))</f>
        <v/>
      </c>
      <c r="P117" s="66"/>
      <c r="Q117" s="178" t="str">
        <f ca="1">IF(P117="","", INDIRECT("base!"&amp;ADDRESS(MATCH(CONCATENATE(N117,"|",P117),base!$G$2:'base'!$G$1817,0)+1,6,4)))</f>
        <v/>
      </c>
      <c r="R117" s="66"/>
    </row>
    <row r="118" spans="1:18" ht="45" x14ac:dyDescent="0.25">
      <c r="A118" s="165">
        <v>1</v>
      </c>
      <c r="B118" s="177">
        <f>IF(AND(G118&lt;&gt;"",H118&gt;0,I118&lt;&gt;"",J118&lt;&gt;0,K118&lt;&gt;0),COUNT($B$11:B117)+1,"")</f>
        <v>96</v>
      </c>
      <c r="C118" s="72" t="s">
        <v>4181</v>
      </c>
      <c r="D118" s="140" t="s">
        <v>3777</v>
      </c>
      <c r="E118" s="179" t="s">
        <v>4182</v>
      </c>
      <c r="F118" s="107">
        <v>43204</v>
      </c>
      <c r="G118" s="66" t="s">
        <v>4312</v>
      </c>
      <c r="H118" s="173">
        <v>8</v>
      </c>
      <c r="I118" s="165" t="s">
        <v>3701</v>
      </c>
      <c r="J118" s="173">
        <v>54.45</v>
      </c>
      <c r="K118" s="155">
        <f t="shared" si="2"/>
        <v>435.6</v>
      </c>
      <c r="L118" s="147">
        <v>0.21</v>
      </c>
      <c r="M118" s="147">
        <v>0.70840000000000003</v>
      </c>
      <c r="N118" s="72"/>
      <c r="O118" s="178" t="str">
        <f ca="1">IF(N118="","", INDIRECT("base!"&amp;ADDRESS(MATCH(N118,base!$C$2:'base'!$C$133,0)+1,4,4)))</f>
        <v/>
      </c>
      <c r="P118" s="66"/>
      <c r="Q118" s="178" t="str">
        <f ca="1">IF(P118="","", INDIRECT("base!"&amp;ADDRESS(MATCH(CONCATENATE(N118,"|",P118),base!$G$2:'base'!$G$1817,0)+1,6,4)))</f>
        <v/>
      </c>
      <c r="R118" s="66"/>
    </row>
    <row r="119" spans="1:18" ht="30" x14ac:dyDescent="0.25">
      <c r="A119" s="165">
        <v>1</v>
      </c>
      <c r="B119" s="177">
        <f>IF(AND(G119&lt;&gt;"",H119&gt;0,I119&lt;&gt;"",J119&lt;&gt;0,K119&lt;&gt;0),COUNT($B$11:B118)+1,"")</f>
        <v>97</v>
      </c>
      <c r="C119" s="72" t="s">
        <v>4183</v>
      </c>
      <c r="D119" s="140" t="s">
        <v>4008</v>
      </c>
      <c r="E119" s="179" t="s">
        <v>4056</v>
      </c>
      <c r="F119" s="107">
        <v>43204</v>
      </c>
      <c r="G119" s="66" t="s">
        <v>4313</v>
      </c>
      <c r="H119" s="173">
        <v>6</v>
      </c>
      <c r="I119" s="165" t="s">
        <v>3701</v>
      </c>
      <c r="J119" s="173">
        <v>58.08</v>
      </c>
      <c r="K119" s="155">
        <f t="shared" si="2"/>
        <v>348.48</v>
      </c>
      <c r="L119" s="147">
        <v>0.21</v>
      </c>
      <c r="M119" s="147">
        <v>0.70840000000000003</v>
      </c>
      <c r="N119" s="72"/>
      <c r="O119" s="178" t="str">
        <f ca="1">IF(N119="","", INDIRECT("base!"&amp;ADDRESS(MATCH(N119,base!$C$2:'base'!$C$133,0)+1,4,4)))</f>
        <v/>
      </c>
      <c r="P119" s="66"/>
      <c r="Q119" s="178" t="str">
        <f ca="1">IF(P119="","", INDIRECT("base!"&amp;ADDRESS(MATCH(CONCATENATE(N119,"|",P119),base!$G$2:'base'!$G$1817,0)+1,6,4)))</f>
        <v/>
      </c>
      <c r="R119" s="66"/>
    </row>
    <row r="120" spans="1:18" ht="30" x14ac:dyDescent="0.25">
      <c r="A120" s="165">
        <v>1</v>
      </c>
      <c r="B120" s="177">
        <f>IF(AND(G120&lt;&gt;"",H120&gt;0,I120&lt;&gt;"",J120&lt;&gt;0,K120&lt;&gt;0),COUNT($B$11:B119)+1,"")</f>
        <v>98</v>
      </c>
      <c r="C120" s="72" t="s">
        <v>4184</v>
      </c>
      <c r="D120" s="140" t="s">
        <v>4008</v>
      </c>
      <c r="E120" s="179" t="s">
        <v>4058</v>
      </c>
      <c r="F120" s="107">
        <v>43204</v>
      </c>
      <c r="G120" s="66" t="s">
        <v>4314</v>
      </c>
      <c r="H120" s="173">
        <v>6</v>
      </c>
      <c r="I120" s="165" t="s">
        <v>3701</v>
      </c>
      <c r="J120" s="173">
        <v>58.08</v>
      </c>
      <c r="K120" s="155">
        <f t="shared" si="2"/>
        <v>348.48</v>
      </c>
      <c r="L120" s="147">
        <v>0.21</v>
      </c>
      <c r="M120" s="147">
        <v>0.70840000000000003</v>
      </c>
      <c r="N120" s="72"/>
      <c r="O120" s="178" t="str">
        <f ca="1">IF(N120="","", INDIRECT("base!"&amp;ADDRESS(MATCH(N120,base!$C$2:'base'!$C$133,0)+1,4,4)))</f>
        <v/>
      </c>
      <c r="P120" s="66"/>
      <c r="Q120" s="178" t="str">
        <f ca="1">IF(P120="","", INDIRECT("base!"&amp;ADDRESS(MATCH(CONCATENATE(N120,"|",P120),base!$G$2:'base'!$G$1817,0)+1,6,4)))</f>
        <v/>
      </c>
      <c r="R120" s="66"/>
    </row>
    <row r="121" spans="1:18" s="251" customFormat="1" x14ac:dyDescent="0.25">
      <c r="A121" s="240">
        <v>1</v>
      </c>
      <c r="B121" s="252" t="str">
        <f>IF(AND(G121&lt;&gt;"",H121&gt;0,I121&lt;&gt;"",J121&lt;&gt;0,K121&lt;&gt;0),COUNT($B$11:B120)+1,"")</f>
        <v/>
      </c>
      <c r="C121" s="242" t="s">
        <v>4185</v>
      </c>
      <c r="D121" s="243"/>
      <c r="E121" s="244"/>
      <c r="F121" s="245"/>
      <c r="G121" s="246" t="s">
        <v>4315</v>
      </c>
      <c r="H121" s="247"/>
      <c r="I121" s="240" t="s">
        <v>4329</v>
      </c>
      <c r="J121" s="247"/>
      <c r="K121" s="253" t="str">
        <f t="shared" si="2"/>
        <v/>
      </c>
      <c r="L121" s="249"/>
      <c r="M121" s="249"/>
      <c r="N121" s="242"/>
      <c r="O121" s="254" t="str">
        <f ca="1">IF(N121="","", INDIRECT("base!"&amp;ADDRESS(MATCH(N121,base!$C$2:'base'!$C$133,0)+1,4,4)))</f>
        <v/>
      </c>
      <c r="P121" s="246"/>
      <c r="Q121" s="254" t="str">
        <f ca="1">IF(P121="","", INDIRECT("base!"&amp;ADDRESS(MATCH(CONCATENATE(N121,"|",P121),base!$G$2:'base'!$G$1817,0)+1,6,4)))</f>
        <v/>
      </c>
      <c r="R121" s="246"/>
    </row>
    <row r="122" spans="1:18" ht="45" x14ac:dyDescent="0.25">
      <c r="A122" s="165">
        <v>1</v>
      </c>
      <c r="B122" s="177">
        <f>IF(AND(G122&lt;&gt;"",H122&gt;0,I122&lt;&gt;"",J122&lt;&gt;0,K122&lt;&gt;0),COUNT($B$11:B121)+1,"")</f>
        <v>99</v>
      </c>
      <c r="C122" s="72" t="s">
        <v>4186</v>
      </c>
      <c r="D122" s="140" t="s">
        <v>4023</v>
      </c>
      <c r="E122" s="179" t="s">
        <v>4187</v>
      </c>
      <c r="F122" s="107">
        <v>43204</v>
      </c>
      <c r="G122" s="66" t="s">
        <v>4316</v>
      </c>
      <c r="H122" s="173">
        <v>2</v>
      </c>
      <c r="I122" s="165" t="s">
        <v>3701</v>
      </c>
      <c r="J122" s="173">
        <v>606.21</v>
      </c>
      <c r="K122" s="155">
        <f t="shared" si="2"/>
        <v>1212.42</v>
      </c>
      <c r="L122" s="147">
        <v>0.21</v>
      </c>
      <c r="M122" s="147">
        <v>0.70840000000000003</v>
      </c>
      <c r="N122" s="72"/>
      <c r="O122" s="178" t="str">
        <f ca="1">IF(N122="","", INDIRECT("base!"&amp;ADDRESS(MATCH(N122,base!$C$2:'base'!$C$133,0)+1,4,4)))</f>
        <v/>
      </c>
      <c r="P122" s="66"/>
      <c r="Q122" s="178" t="str">
        <f ca="1">IF(P122="","", INDIRECT("base!"&amp;ADDRESS(MATCH(CONCATENATE(N122,"|",P122),base!$G$2:'base'!$G$1817,0)+1,6,4)))</f>
        <v/>
      </c>
      <c r="R122" s="66"/>
    </row>
    <row r="123" spans="1:18" ht="45" x14ac:dyDescent="0.25">
      <c r="A123" s="165">
        <v>1</v>
      </c>
      <c r="B123" s="177">
        <f>IF(AND(G123&lt;&gt;"",H123&gt;0,I123&lt;&gt;"",J123&lt;&gt;0,K123&lt;&gt;0),COUNT($B$11:B122)+1,"")</f>
        <v>100</v>
      </c>
      <c r="C123" s="72" t="s">
        <v>4188</v>
      </c>
      <c r="D123" s="140" t="s">
        <v>4023</v>
      </c>
      <c r="E123" s="179" t="s">
        <v>4189</v>
      </c>
      <c r="F123" s="107">
        <v>43204</v>
      </c>
      <c r="G123" s="66" t="s">
        <v>4317</v>
      </c>
      <c r="H123" s="173">
        <v>2</v>
      </c>
      <c r="I123" s="165" t="s">
        <v>3701</v>
      </c>
      <c r="J123" s="173">
        <v>589.27</v>
      </c>
      <c r="K123" s="155">
        <f t="shared" si="2"/>
        <v>1178.54</v>
      </c>
      <c r="L123" s="147">
        <v>0.21</v>
      </c>
      <c r="M123" s="147">
        <v>0.70840000000000003</v>
      </c>
      <c r="N123" s="72"/>
      <c r="O123" s="178" t="str">
        <f ca="1">IF(N123="","", INDIRECT("base!"&amp;ADDRESS(MATCH(N123,base!$C$2:'base'!$C$133,0)+1,4,4)))</f>
        <v/>
      </c>
      <c r="P123" s="66"/>
      <c r="Q123" s="178" t="str">
        <f ca="1">IF(P123="","", INDIRECT("base!"&amp;ADDRESS(MATCH(CONCATENATE(N123,"|",P123),base!$G$2:'base'!$G$1817,0)+1,6,4)))</f>
        <v/>
      </c>
      <c r="R123" s="66"/>
    </row>
    <row r="124" spans="1:18" ht="45" x14ac:dyDescent="0.25">
      <c r="A124" s="165">
        <v>1</v>
      </c>
      <c r="B124" s="177">
        <f>IF(AND(G124&lt;&gt;"",H124&gt;0,I124&lt;&gt;"",J124&lt;&gt;0,K124&lt;&gt;0),COUNT($B$11:B123)+1,"")</f>
        <v>101</v>
      </c>
      <c r="C124" s="72" t="s">
        <v>4190</v>
      </c>
      <c r="D124" s="140" t="s">
        <v>4023</v>
      </c>
      <c r="E124" s="179" t="s">
        <v>4191</v>
      </c>
      <c r="F124" s="107">
        <v>43204</v>
      </c>
      <c r="G124" s="66" t="s">
        <v>4318</v>
      </c>
      <c r="H124" s="173">
        <v>4</v>
      </c>
      <c r="I124" s="165" t="s">
        <v>3701</v>
      </c>
      <c r="J124" s="173">
        <v>363</v>
      </c>
      <c r="K124" s="155">
        <f t="shared" si="2"/>
        <v>1452</v>
      </c>
      <c r="L124" s="147">
        <v>0.21</v>
      </c>
      <c r="M124" s="147">
        <v>0.70840000000000003</v>
      </c>
      <c r="N124" s="72"/>
      <c r="O124" s="178" t="str">
        <f ca="1">IF(N124="","", INDIRECT("base!"&amp;ADDRESS(MATCH(N124,base!$C$2:'base'!$C$133,0)+1,4,4)))</f>
        <v/>
      </c>
      <c r="P124" s="66"/>
      <c r="Q124" s="178" t="str">
        <f ca="1">IF(P124="","", INDIRECT("base!"&amp;ADDRESS(MATCH(CONCATENATE(N124,"|",P124),base!$G$2:'base'!$G$1817,0)+1,6,4)))</f>
        <v/>
      </c>
      <c r="R124" s="66"/>
    </row>
    <row r="125" spans="1:18" ht="30" x14ac:dyDescent="0.25">
      <c r="A125" s="165">
        <v>1</v>
      </c>
      <c r="B125" s="177">
        <f>IF(AND(G125&lt;&gt;"",H125&gt;0,I125&lt;&gt;"",J125&lt;&gt;0,K125&lt;&gt;0),COUNT($B$11:B124)+1,"")</f>
        <v>102</v>
      </c>
      <c r="C125" s="72" t="s">
        <v>4192</v>
      </c>
      <c r="D125" s="140" t="s">
        <v>4023</v>
      </c>
      <c r="E125" s="179" t="s">
        <v>4193</v>
      </c>
      <c r="F125" s="107">
        <v>43204</v>
      </c>
      <c r="G125" s="66" t="s">
        <v>4319</v>
      </c>
      <c r="H125" s="173">
        <v>3.5</v>
      </c>
      <c r="I125" s="165" t="s">
        <v>3695</v>
      </c>
      <c r="J125" s="173">
        <v>338.8</v>
      </c>
      <c r="K125" s="155">
        <f t="shared" si="2"/>
        <v>1185.8</v>
      </c>
      <c r="L125" s="147">
        <v>0.21</v>
      </c>
      <c r="M125" s="147">
        <v>0.70840000000000003</v>
      </c>
      <c r="N125" s="72"/>
      <c r="O125" s="178" t="str">
        <f ca="1">IF(N125="","", INDIRECT("base!"&amp;ADDRESS(MATCH(N125,base!$C$2:'base'!$C$133,0)+1,4,4)))</f>
        <v/>
      </c>
      <c r="P125" s="66"/>
      <c r="Q125" s="178" t="str">
        <f ca="1">IF(P125="","", INDIRECT("base!"&amp;ADDRESS(MATCH(CONCATENATE(N125,"|",P125),base!$G$2:'base'!$G$1817,0)+1,6,4)))</f>
        <v/>
      </c>
      <c r="R125" s="66"/>
    </row>
    <row r="126" spans="1:18" x14ac:dyDescent="0.25">
      <c r="A126" s="165">
        <v>1</v>
      </c>
      <c r="B126" s="177">
        <f>IF(AND(G126&lt;&gt;"",H126&gt;0,I126&lt;&gt;"",J126&lt;&gt;0,K126&lt;&gt;0),COUNT($B$11:B125)+1,"")</f>
        <v>103</v>
      </c>
      <c r="C126" s="72" t="s">
        <v>4194</v>
      </c>
      <c r="D126" s="140" t="s">
        <v>4023</v>
      </c>
      <c r="E126" s="179" t="s">
        <v>4195</v>
      </c>
      <c r="F126" s="107">
        <v>43204</v>
      </c>
      <c r="G126" s="66" t="s">
        <v>4320</v>
      </c>
      <c r="H126" s="173">
        <v>17.899999999999999</v>
      </c>
      <c r="I126" s="165" t="s">
        <v>3695</v>
      </c>
      <c r="J126" s="173">
        <v>143.99</v>
      </c>
      <c r="K126" s="155">
        <f t="shared" si="2"/>
        <v>2577.42</v>
      </c>
      <c r="L126" s="147">
        <v>0.21</v>
      </c>
      <c r="M126" s="147">
        <v>0.70840000000000003</v>
      </c>
      <c r="N126" s="72"/>
      <c r="O126" s="178" t="str">
        <f ca="1">IF(N126="","", INDIRECT("base!"&amp;ADDRESS(MATCH(N126,base!$C$2:'base'!$C$133,0)+1,4,4)))</f>
        <v/>
      </c>
      <c r="P126" s="66"/>
      <c r="Q126" s="178" t="str">
        <f ca="1">IF(P126="","", INDIRECT("base!"&amp;ADDRESS(MATCH(CONCATENATE(N126,"|",P126),base!$G$2:'base'!$G$1817,0)+1,6,4)))</f>
        <v/>
      </c>
      <c r="R126" s="66"/>
    </row>
    <row r="127" spans="1:18" s="251" customFormat="1" x14ac:dyDescent="0.25">
      <c r="A127" s="240">
        <v>1</v>
      </c>
      <c r="B127" s="252" t="str">
        <f>IF(AND(G127&lt;&gt;"",H127&gt;0,I127&lt;&gt;"",J127&lt;&gt;0,K127&lt;&gt;0),COUNT($B$11:B126)+1,"")</f>
        <v/>
      </c>
      <c r="C127" s="242" t="s">
        <v>4196</v>
      </c>
      <c r="D127" s="243"/>
      <c r="E127" s="244"/>
      <c r="F127" s="245"/>
      <c r="G127" s="246" t="s">
        <v>4321</v>
      </c>
      <c r="H127" s="247"/>
      <c r="I127" s="240" t="s">
        <v>4329</v>
      </c>
      <c r="J127" s="247"/>
      <c r="K127" s="253" t="str">
        <f t="shared" si="2"/>
        <v/>
      </c>
      <c r="L127" s="249"/>
      <c r="M127" s="249"/>
      <c r="N127" s="242"/>
      <c r="O127" s="254" t="str">
        <f ca="1">IF(N127="","", INDIRECT("base!"&amp;ADDRESS(MATCH(N127,base!$C$2:'base'!$C$133,0)+1,4,4)))</f>
        <v/>
      </c>
      <c r="P127" s="246"/>
      <c r="Q127" s="254" t="str">
        <f ca="1">IF(P127="","", INDIRECT("base!"&amp;ADDRESS(MATCH(CONCATENATE(N127,"|",P127),base!$G$2:'base'!$G$1817,0)+1,6,4)))</f>
        <v/>
      </c>
      <c r="R127" s="246"/>
    </row>
    <row r="128" spans="1:18" x14ac:dyDescent="0.25">
      <c r="A128" s="165">
        <v>1</v>
      </c>
      <c r="B128" s="177">
        <f>IF(AND(G128&lt;&gt;"",H128&gt;0,I128&lt;&gt;"",J128&lt;&gt;0,K128&lt;&gt;0),COUNT($B$11:B127)+1,"")</f>
        <v>104</v>
      </c>
      <c r="C128" s="72" t="s">
        <v>4197</v>
      </c>
      <c r="D128" s="140" t="s">
        <v>3777</v>
      </c>
      <c r="E128" s="179" t="s">
        <v>4198</v>
      </c>
      <c r="F128" s="107">
        <v>43204</v>
      </c>
      <c r="G128" s="66" t="s">
        <v>4322</v>
      </c>
      <c r="H128" s="173">
        <v>2</v>
      </c>
      <c r="I128" s="165" t="s">
        <v>4330</v>
      </c>
      <c r="J128" s="173">
        <v>193.6</v>
      </c>
      <c r="K128" s="155">
        <f t="shared" si="2"/>
        <v>387.2</v>
      </c>
      <c r="L128" s="147">
        <v>0.21</v>
      </c>
      <c r="M128" s="147">
        <v>0.70840000000000003</v>
      </c>
      <c r="N128" s="72"/>
      <c r="O128" s="178" t="str">
        <f ca="1">IF(N128="","", INDIRECT("base!"&amp;ADDRESS(MATCH(N128,base!$C$2:'base'!$C$133,0)+1,4,4)))</f>
        <v/>
      </c>
      <c r="P128" s="66"/>
      <c r="Q128" s="178" t="str">
        <f ca="1">IF(P128="","", INDIRECT("base!"&amp;ADDRESS(MATCH(CONCATENATE(N128,"|",P128),base!$G$2:'base'!$G$1817,0)+1,6,4)))</f>
        <v/>
      </c>
      <c r="R128" s="66"/>
    </row>
    <row r="129" spans="1:18" ht="60" x14ac:dyDescent="0.25">
      <c r="A129" s="165">
        <v>1</v>
      </c>
      <c r="B129" s="177">
        <f>IF(AND(G129&lt;&gt;"",H129&gt;0,I129&lt;&gt;"",J129&lt;&gt;0,K129&lt;&gt;0),COUNT($B$11:B128)+1,"")</f>
        <v>105</v>
      </c>
      <c r="C129" s="72" t="s">
        <v>4199</v>
      </c>
      <c r="D129" s="140" t="s">
        <v>3777</v>
      </c>
      <c r="E129" s="179" t="s">
        <v>4200</v>
      </c>
      <c r="F129" s="107">
        <v>43204</v>
      </c>
      <c r="G129" s="66" t="s">
        <v>4323</v>
      </c>
      <c r="H129" s="173">
        <v>4</v>
      </c>
      <c r="I129" s="165" t="s">
        <v>3701</v>
      </c>
      <c r="J129" s="173">
        <v>20.57</v>
      </c>
      <c r="K129" s="155">
        <f t="shared" si="2"/>
        <v>82.28</v>
      </c>
      <c r="L129" s="147">
        <v>0.21</v>
      </c>
      <c r="M129" s="147">
        <v>0.70840000000000003</v>
      </c>
      <c r="N129" s="72"/>
      <c r="O129" s="178" t="str">
        <f ca="1">IF(N129="","", INDIRECT("base!"&amp;ADDRESS(MATCH(N129,base!$C$2:'base'!$C$133,0)+1,4,4)))</f>
        <v/>
      </c>
      <c r="P129" s="66"/>
      <c r="Q129" s="178" t="str">
        <f ca="1">IF(P129="","", INDIRECT("base!"&amp;ADDRESS(MATCH(CONCATENATE(N129,"|",P129),base!$G$2:'base'!$G$1817,0)+1,6,4)))</f>
        <v/>
      </c>
      <c r="R129" s="66"/>
    </row>
    <row r="130" spans="1:18" ht="30" x14ac:dyDescent="0.25">
      <c r="A130" s="165">
        <v>1</v>
      </c>
      <c r="B130" s="177">
        <f>IF(AND(G130&lt;&gt;"",H130&gt;0,I130&lt;&gt;"",J130&lt;&gt;0,K130&lt;&gt;0),COUNT($B$11:B129)+1,"")</f>
        <v>106</v>
      </c>
      <c r="C130" s="72" t="s">
        <v>4201</v>
      </c>
      <c r="D130" s="140" t="s">
        <v>3777</v>
      </c>
      <c r="E130" s="179" t="s">
        <v>4202</v>
      </c>
      <c r="F130" s="107">
        <v>43204</v>
      </c>
      <c r="G130" s="66" t="s">
        <v>4324</v>
      </c>
      <c r="H130" s="173">
        <v>4</v>
      </c>
      <c r="I130" s="165" t="s">
        <v>3701</v>
      </c>
      <c r="J130" s="173">
        <v>36.299999999999997</v>
      </c>
      <c r="K130" s="155">
        <f t="shared" si="2"/>
        <v>145.19999999999999</v>
      </c>
      <c r="L130" s="147">
        <v>0.21</v>
      </c>
      <c r="M130" s="147">
        <v>0.70840000000000003</v>
      </c>
      <c r="N130" s="72"/>
      <c r="O130" s="178" t="str">
        <f ca="1">IF(N130="","", INDIRECT("base!"&amp;ADDRESS(MATCH(N130,base!$C$2:'base'!$C$133,0)+1,4,4)))</f>
        <v/>
      </c>
      <c r="P130" s="66"/>
      <c r="Q130" s="178" t="str">
        <f ca="1">IF(P130="","", INDIRECT("base!"&amp;ADDRESS(MATCH(CONCATENATE(N130,"|",P130),base!$G$2:'base'!$G$1817,0)+1,6,4)))</f>
        <v/>
      </c>
      <c r="R130" s="66"/>
    </row>
    <row r="131" spans="1:18" ht="60" x14ac:dyDescent="0.25">
      <c r="A131" s="165">
        <v>1</v>
      </c>
      <c r="B131" s="177">
        <f>IF(AND(G131&lt;&gt;"",H131&gt;0,I131&lt;&gt;"",J131&lt;&gt;0,K131&lt;&gt;0),COUNT($B$11:B130)+1,"")</f>
        <v>107</v>
      </c>
      <c r="C131" s="72" t="s">
        <v>4203</v>
      </c>
      <c r="D131" s="140" t="s">
        <v>3777</v>
      </c>
      <c r="E131" s="179" t="s">
        <v>4204</v>
      </c>
      <c r="F131" s="107">
        <v>43204</v>
      </c>
      <c r="G131" s="66" t="s">
        <v>4325</v>
      </c>
      <c r="H131" s="173">
        <v>2</v>
      </c>
      <c r="I131" s="165" t="s">
        <v>3701</v>
      </c>
      <c r="J131" s="173">
        <v>24.2</v>
      </c>
      <c r="K131" s="155">
        <f t="shared" si="2"/>
        <v>48.4</v>
      </c>
      <c r="L131" s="147">
        <v>0.21</v>
      </c>
      <c r="M131" s="147">
        <v>0.70840000000000003</v>
      </c>
      <c r="N131" s="72"/>
      <c r="O131" s="178" t="str">
        <f ca="1">IF(N131="","", INDIRECT("base!"&amp;ADDRESS(MATCH(N131,base!$C$2:'base'!$C$133,0)+1,4,4)))</f>
        <v/>
      </c>
      <c r="P131" s="66"/>
      <c r="Q131" s="178" t="str">
        <f ca="1">IF(P131="","", INDIRECT("base!"&amp;ADDRESS(MATCH(CONCATENATE(N131,"|",P131),base!$G$2:'base'!$G$1817,0)+1,6,4)))</f>
        <v/>
      </c>
      <c r="R131" s="66"/>
    </row>
    <row r="132" spans="1:18" s="251" customFormat="1" x14ac:dyDescent="0.25">
      <c r="A132" s="240">
        <v>1</v>
      </c>
      <c r="B132" s="252" t="str">
        <f>IF(AND(G132&lt;&gt;"",H132&gt;0,I132&lt;&gt;"",J132&lt;&gt;0,K132&lt;&gt;0),COUNT($B$11:B131)+1,"")</f>
        <v/>
      </c>
      <c r="C132" s="242" t="s">
        <v>4205</v>
      </c>
      <c r="D132" s="243"/>
      <c r="E132" s="244"/>
      <c r="F132" s="245"/>
      <c r="G132" s="246" t="s">
        <v>4326</v>
      </c>
      <c r="H132" s="247"/>
      <c r="I132" s="240" t="s">
        <v>4329</v>
      </c>
      <c r="J132" s="247"/>
      <c r="K132" s="253" t="str">
        <f t="shared" si="2"/>
        <v/>
      </c>
      <c r="L132" s="249"/>
      <c r="M132" s="249"/>
      <c r="N132" s="242"/>
      <c r="O132" s="254" t="str">
        <f ca="1">IF(N132="","", INDIRECT("base!"&amp;ADDRESS(MATCH(N132,base!$C$2:'base'!$C$133,0)+1,4,4)))</f>
        <v/>
      </c>
      <c r="P132" s="246"/>
      <c r="Q132" s="254" t="str">
        <f ca="1">IF(P132="","", INDIRECT("base!"&amp;ADDRESS(MATCH(CONCATENATE(N132,"|",P132),base!$G$2:'base'!$G$1817,0)+1,6,4)))</f>
        <v/>
      </c>
      <c r="R132" s="246"/>
    </row>
    <row r="133" spans="1:18" ht="75" x14ac:dyDescent="0.25">
      <c r="A133" s="165">
        <v>1</v>
      </c>
      <c r="B133" s="177">
        <f>IF(AND(G133&lt;&gt;"",H133&gt;0,I133&lt;&gt;"",J133&lt;&gt;0,K133&lt;&gt;0),COUNT($B$11:B132)+1,"")</f>
        <v>108</v>
      </c>
      <c r="C133" s="72" t="s">
        <v>4206</v>
      </c>
      <c r="D133" s="140" t="s">
        <v>3777</v>
      </c>
      <c r="E133" s="179" t="s">
        <v>4207</v>
      </c>
      <c r="F133" s="107">
        <v>43204</v>
      </c>
      <c r="G133" s="66" t="s">
        <v>4327</v>
      </c>
      <c r="H133" s="173">
        <v>1</v>
      </c>
      <c r="I133" s="165" t="s">
        <v>3701</v>
      </c>
      <c r="J133" s="173">
        <v>1810.16</v>
      </c>
      <c r="K133" s="155">
        <f t="shared" si="2"/>
        <v>1810.16</v>
      </c>
      <c r="L133" s="147">
        <v>0.21</v>
      </c>
      <c r="M133" s="147">
        <v>0.70840000000000003</v>
      </c>
      <c r="N133" s="72"/>
      <c r="O133" s="178" t="str">
        <f ca="1">IF(N133="","", INDIRECT("base!"&amp;ADDRESS(MATCH(N133,base!$C$2:'base'!$C$133,0)+1,4,4)))</f>
        <v/>
      </c>
      <c r="P133" s="66"/>
      <c r="Q133" s="178" t="str">
        <f ca="1">IF(P133="","", INDIRECT("base!"&amp;ADDRESS(MATCH(CONCATENATE(N133,"|",P133),base!$G$2:'base'!$G$1817,0)+1,6,4)))</f>
        <v/>
      </c>
      <c r="R133" s="66"/>
    </row>
    <row r="134" spans="1:18" ht="75" x14ac:dyDescent="0.25">
      <c r="A134" s="165">
        <v>1</v>
      </c>
      <c r="B134" s="177">
        <f>IF(AND(G134&lt;&gt;"",H134&gt;0,I134&lt;&gt;"",J134&lt;&gt;0,K134&lt;&gt;0),COUNT($B$11:B133)+1,"")</f>
        <v>109</v>
      </c>
      <c r="C134" s="72" t="s">
        <v>4208</v>
      </c>
      <c r="D134" s="140" t="s">
        <v>3777</v>
      </c>
      <c r="E134" s="179" t="s">
        <v>4209</v>
      </c>
      <c r="F134" s="107">
        <v>43204</v>
      </c>
      <c r="G134" s="66" t="s">
        <v>4328</v>
      </c>
      <c r="H134" s="173">
        <v>1</v>
      </c>
      <c r="I134" s="165" t="s">
        <v>3701</v>
      </c>
      <c r="J134" s="173">
        <v>3018.95</v>
      </c>
      <c r="K134" s="155">
        <f t="shared" si="2"/>
        <v>3018.95</v>
      </c>
      <c r="L134" s="147">
        <v>0.21</v>
      </c>
      <c r="M134" s="147">
        <v>0.70840000000000003</v>
      </c>
      <c r="N134" s="72"/>
      <c r="O134" s="178" t="str">
        <f ca="1">IF(N134="","", INDIRECT("base!"&amp;ADDRESS(MATCH(N134,base!$C$2:'base'!$C$133,0)+1,4,4)))</f>
        <v/>
      </c>
      <c r="P134" s="66"/>
      <c r="Q134" s="178" t="str">
        <f ca="1">IF(P134="","", INDIRECT("base!"&amp;ADDRESS(MATCH(CONCATENATE(N134,"|",P134),base!$G$2:'base'!$G$1817,0)+1,6,4)))</f>
        <v/>
      </c>
      <c r="R134" s="66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39370078740157483" top="1.1811023622047245" bottom="0.78740157480314965" header="0.31496062992125984" footer="0.31496062992125984"/>
  <pageSetup paperSize="9" scale="79" fitToHeight="10" orientation="landscape" horizontalDpi="300" verticalDpi="300" r:id="rId1"/>
  <headerFooter>
    <oddHeader>&amp;L&amp;G</oddHeader>
    <oddFooter>&amp;L&amp;D&amp;CPágina &amp;P de &amp;N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tabSelected="1" workbookViewId="0">
      <selection activeCell="E116" sqref="E116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4" customWidth="1"/>
    <col min="8" max="8" width="15.140625" style="68" bestFit="1" customWidth="1"/>
    <col min="9" max="9" width="8" style="148" bestFit="1" customWidth="1"/>
    <col min="10" max="10" width="14.140625" style="149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28" t="s">
        <v>3679</v>
      </c>
      <c r="B1" s="229"/>
      <c r="C1" s="229"/>
      <c r="D1" s="229"/>
      <c r="E1" s="229"/>
      <c r="F1" s="229"/>
      <c r="G1" s="229"/>
      <c r="H1" s="230"/>
      <c r="I1" s="150"/>
      <c r="J1" s="151"/>
      <c r="K1" s="2"/>
      <c r="L1" s="1"/>
    </row>
    <row r="2" spans="1:12" s="29" customFormat="1" ht="15.75" thickBot="1" x14ac:dyDescent="0.3">
      <c r="A2" s="33" t="s">
        <v>0</v>
      </c>
      <c r="B2" s="34"/>
      <c r="C2" s="237" t="str">
        <f>IF(Identificação!B2=0,"",Identificação!B2)</f>
        <v>Tomada de Preços</v>
      </c>
      <c r="D2" s="237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52"/>
      <c r="J2" s="152"/>
      <c r="K2" s="2"/>
    </row>
    <row r="3" spans="1:12" s="29" customFormat="1" ht="30.75" customHeight="1" thickBot="1" x14ac:dyDescent="0.3">
      <c r="A3" s="235" t="s">
        <v>153</v>
      </c>
      <c r="B3" s="236"/>
      <c r="C3" s="233" t="str">
        <f>IF(Identificação!B3=0,"",Identificação!B3)</f>
        <v>Construção de Quadra Poliesportiva Coberta no Bairro Rio Branco, junto a Rua Ataliba Carrion.</v>
      </c>
      <c r="D3" s="233"/>
      <c r="E3" s="233"/>
      <c r="F3" s="233"/>
      <c r="G3" s="233"/>
      <c r="H3" s="234"/>
      <c r="I3" s="152"/>
      <c r="J3" s="152"/>
    </row>
    <row r="4" spans="1:12" s="29" customFormat="1" ht="15.75" thickBot="1" x14ac:dyDescent="0.3">
      <c r="A4" s="19" t="s">
        <v>3792</v>
      </c>
      <c r="B4" s="27"/>
      <c r="C4" s="190"/>
      <c r="D4" s="190"/>
      <c r="E4" s="190"/>
      <c r="F4" s="190"/>
      <c r="G4" s="23" t="s">
        <v>3753</v>
      </c>
      <c r="H4" s="124"/>
      <c r="I4" s="152"/>
      <c r="J4" s="152"/>
    </row>
    <row r="5" spans="1:12" s="29" customFormat="1" ht="15.75" thickBot="1" x14ac:dyDescent="0.3">
      <c r="A5" s="16" t="s">
        <v>169</v>
      </c>
      <c r="B5" s="23"/>
      <c r="C5" s="238" t="str">
        <f>IF(Identificação!B5=0,"",Identificação!B5)</f>
        <v>Obras e Serviços de Engenharia</v>
      </c>
      <c r="D5" s="239"/>
      <c r="E5" s="26"/>
      <c r="F5" s="20"/>
      <c r="G5" s="21"/>
      <c r="H5" s="22"/>
      <c r="I5" s="152"/>
      <c r="J5" s="152"/>
    </row>
    <row r="6" spans="1:12" s="29" customFormat="1" ht="15.75" thickBot="1" x14ac:dyDescent="0.3">
      <c r="A6" s="12" t="s">
        <v>172</v>
      </c>
      <c r="B6" s="13"/>
      <c r="C6" s="231">
        <f>SUMIFS(H12:H39952,B12:B39952,"&gt;0",H12:H39952,"&lt;&gt;0")</f>
        <v>0</v>
      </c>
      <c r="D6" s="232"/>
      <c r="E6" s="5"/>
      <c r="F6" s="5"/>
      <c r="G6" s="6"/>
      <c r="I6" s="152"/>
      <c r="J6" s="152"/>
    </row>
    <row r="7" spans="1:12" s="29" customFormat="1" x14ac:dyDescent="0.25">
      <c r="A7" s="167" t="s">
        <v>3822</v>
      </c>
      <c r="B7" s="17"/>
      <c r="C7" s="17"/>
      <c r="D7" s="18"/>
      <c r="E7" s="18"/>
      <c r="F7" s="5"/>
      <c r="G7" s="5"/>
      <c r="H7" s="6"/>
      <c r="I7" s="152"/>
      <c r="J7" s="152"/>
    </row>
    <row r="8" spans="1:12" s="11" customFormat="1" x14ac:dyDescent="0.25">
      <c r="A8" s="164" t="s">
        <v>3943</v>
      </c>
      <c r="B8" s="137"/>
      <c r="C8" s="137"/>
      <c r="D8" s="18"/>
      <c r="E8" s="18"/>
      <c r="F8" s="138"/>
      <c r="G8" s="138"/>
      <c r="H8" s="6"/>
      <c r="I8" s="153"/>
      <c r="J8" s="153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3"/>
      <c r="J9" s="153"/>
      <c r="K9" s="29"/>
    </row>
    <row r="10" spans="1:12" s="28" customFormat="1" x14ac:dyDescent="0.25">
      <c r="A10" s="222" t="s">
        <v>3754</v>
      </c>
      <c r="B10" s="222" t="s">
        <v>3755</v>
      </c>
      <c r="C10" s="222" t="s">
        <v>3677</v>
      </c>
      <c r="D10" s="224" t="s">
        <v>3756</v>
      </c>
      <c r="E10" s="226" t="s">
        <v>171</v>
      </c>
      <c r="F10" s="227"/>
      <c r="G10" s="227"/>
      <c r="H10" s="227"/>
      <c r="I10" s="227"/>
      <c r="J10" s="227"/>
      <c r="K10" s="227"/>
    </row>
    <row r="11" spans="1:12" s="28" customFormat="1" ht="45" x14ac:dyDescent="0.25">
      <c r="A11" s="223"/>
      <c r="B11" s="223"/>
      <c r="C11" s="223"/>
      <c r="D11" s="225"/>
      <c r="E11" s="85" t="s">
        <v>3757</v>
      </c>
      <c r="F11" s="24" t="s">
        <v>3758</v>
      </c>
      <c r="G11" s="3" t="s">
        <v>159</v>
      </c>
      <c r="H11" s="3" t="s">
        <v>160</v>
      </c>
      <c r="I11" s="154" t="s">
        <v>166</v>
      </c>
      <c r="J11" s="154" t="s">
        <v>167</v>
      </c>
      <c r="K11" s="4" t="s">
        <v>3673</v>
      </c>
    </row>
    <row r="12" spans="1:12" s="40" customFormat="1" x14ac:dyDescent="0.25">
      <c r="A12" s="105">
        <f>IF('Orçamento-base'!A12&gt;0,'Orçamento-base'!A12,"")</f>
        <v>1</v>
      </c>
      <c r="B12" s="161" t="str">
        <f>'Orçamento-base'!B12</f>
        <v/>
      </c>
      <c r="C12" s="105" t="str">
        <f>IF('Orçamento-base'!C12&gt;0,'Orçamento-base'!C12,"")</f>
        <v>1.</v>
      </c>
      <c r="D12" s="256" t="str">
        <f>IF('Orçamento-base'!G12&gt;0,'Orçamento-base'!G12,"")</f>
        <v>SERVIÇOS INICIAIS</v>
      </c>
      <c r="E12" s="175" t="str">
        <f>IF('Orçamento-base'!H12&gt;0,'Orçamento-base'!H12,"")</f>
        <v/>
      </c>
      <c r="F12" s="86" t="str">
        <f>IF('Orçamento-base'!I12&gt;0,'Orçamento-base'!I12,"")</f>
        <v/>
      </c>
      <c r="G12" s="173"/>
      <c r="H12" s="86" t="str">
        <f>IFERROR(IF(E12*G12&lt;&gt;0,ROUND(ROUND(E12,4)*ROUND(G12,4),2),""),"")</f>
        <v/>
      </c>
      <c r="I12" s="147"/>
      <c r="J12" s="147"/>
      <c r="K12" s="71"/>
    </row>
    <row r="13" spans="1:12" x14ac:dyDescent="0.25">
      <c r="A13" s="105">
        <f>IF('Orçamento-base'!A13&gt;0,'Orçamento-base'!A13,"")</f>
        <v>1</v>
      </c>
      <c r="B13" s="161">
        <f>'Orçamento-base'!B13</f>
        <v>1</v>
      </c>
      <c r="C13" s="105" t="str">
        <f>IF('Orçamento-base'!C13&gt;0,'Orçamento-base'!C13,"")</f>
        <v>1.1.</v>
      </c>
      <c r="D13" s="256" t="str">
        <f>IF('Orçamento-base'!G13&gt;0,'Orçamento-base'!G13,"")</f>
        <v>PLACA DE OBRA EM CHAPA DE ACO GALVANIZADO</v>
      </c>
      <c r="E13" s="175">
        <f>IF('Orçamento-base'!H13&gt;0,'Orçamento-base'!H13,"")</f>
        <v>2.5</v>
      </c>
      <c r="F13" s="86" t="str">
        <f>IF('Orçamento-base'!I13&gt;0,'Orçamento-base'!I13,"")</f>
        <v>m2</v>
      </c>
      <c r="G13" s="173"/>
      <c r="H13" s="166" t="str">
        <f>IFERROR(IF(E13*G13&lt;&gt;0,ROUND(ROUND(E13,4)*ROUND(G13,4),2),""),"")</f>
        <v/>
      </c>
      <c r="I13" s="147"/>
      <c r="J13" s="147"/>
      <c r="K13" s="71"/>
      <c r="L13" s="65"/>
    </row>
    <row r="14" spans="1:12" ht="45" x14ac:dyDescent="0.25">
      <c r="A14" s="161">
        <f>IF('Orçamento-base'!A14&gt;0,'Orçamento-base'!A14,"")</f>
        <v>1</v>
      </c>
      <c r="B14" s="161">
        <f>'Orçamento-base'!B14</f>
        <v>2</v>
      </c>
      <c r="C14" s="161" t="str">
        <f>IF('Orçamento-base'!C14&gt;0,'Orçamento-base'!C14,"")</f>
        <v>1.2.</v>
      </c>
      <c r="D14" s="257" t="str">
        <f>IF('Orçamento-base'!G14&gt;0,'Orçamento-base'!G14,"")</f>
        <v>LOCACAO DE CONTAINER 2,30 X 4,30 M, ALT. 2,50 M, PARA SANITARIO, COM 3 BACIAS, 4 CHUVEIROS, 1 LAVATORIO E 1 MICTORIO</v>
      </c>
      <c r="E14" s="255">
        <f>IF('Orçamento-base'!H14&gt;0,'Orçamento-base'!H14,"")</f>
        <v>6</v>
      </c>
      <c r="F14" s="155" t="str">
        <f>IF('Orçamento-base'!I14&gt;0,'Orçamento-base'!I14,"")</f>
        <v>mes</v>
      </c>
      <c r="G14" s="173"/>
      <c r="H14" s="155" t="str">
        <f t="shared" ref="H14:H77" si="0">IFERROR(IF(E14*G14&lt;&gt;0,ROUND(ROUND(E14,4)*ROUND(G14,4),2),""),"")</f>
        <v/>
      </c>
      <c r="I14" s="147"/>
      <c r="J14" s="147"/>
      <c r="K14" s="71"/>
    </row>
    <row r="15" spans="1:12" ht="45" x14ac:dyDescent="0.25">
      <c r="A15" s="161">
        <f>IF('Orçamento-base'!A15&gt;0,'Orçamento-base'!A15,"")</f>
        <v>1</v>
      </c>
      <c r="B15" s="161">
        <f>'Orçamento-base'!B15</f>
        <v>3</v>
      </c>
      <c r="C15" s="161" t="str">
        <f>IF('Orçamento-base'!C15&gt;0,'Orçamento-base'!C15,"")</f>
        <v>1.3.</v>
      </c>
      <c r="D15" s="257" t="str">
        <f>IF('Orçamento-base'!G15&gt;0,'Orçamento-base'!G15,"")</f>
        <v>LOCACAO CONVENCIONAL DE OBRA, ATRAVÉS DE GABARITO DE TABUAS CORRIDAS PONTALETADAS, COM REAPROVEITAMENTO DE 3 VEZES.</v>
      </c>
      <c r="E15" s="255">
        <f>IF('Orçamento-base'!H15&gt;0,'Orçamento-base'!H15,"")</f>
        <v>633.39</v>
      </c>
      <c r="F15" s="155" t="str">
        <f>IF('Orçamento-base'!I15&gt;0,'Orçamento-base'!I15,"")</f>
        <v>m2</v>
      </c>
      <c r="G15" s="173"/>
      <c r="H15" s="155" t="str">
        <f t="shared" si="0"/>
        <v/>
      </c>
      <c r="I15" s="147"/>
      <c r="J15" s="147"/>
      <c r="K15" s="71"/>
    </row>
    <row r="16" spans="1:12" x14ac:dyDescent="0.25">
      <c r="A16" s="161">
        <f>IF('Orçamento-base'!A16&gt;0,'Orçamento-base'!A16,"")</f>
        <v>1</v>
      </c>
      <c r="B16" s="161" t="str">
        <f>'Orçamento-base'!B16</f>
        <v/>
      </c>
      <c r="C16" s="161" t="str">
        <f>IF('Orçamento-base'!C16&gt;0,'Orçamento-base'!C16,"")</f>
        <v>2.</v>
      </c>
      <c r="D16" s="257" t="str">
        <f>IF('Orçamento-base'!G16&gt;0,'Orçamento-base'!G16,"")</f>
        <v>FUNDAÇÃO</v>
      </c>
      <c r="E16" s="255" t="str">
        <f>IF('Orçamento-base'!H16&gt;0,'Orçamento-base'!H16,"")</f>
        <v/>
      </c>
      <c r="F16" s="155" t="str">
        <f>IF('Orçamento-base'!I16&gt;0,'Orçamento-base'!I16,"")</f>
        <v/>
      </c>
      <c r="G16" s="173"/>
      <c r="H16" s="155" t="str">
        <f t="shared" si="0"/>
        <v/>
      </c>
      <c r="I16" s="147"/>
      <c r="J16" s="147"/>
      <c r="K16" s="71"/>
    </row>
    <row r="17" spans="1:11" ht="60" x14ac:dyDescent="0.25">
      <c r="A17" s="161">
        <f>IF('Orçamento-base'!A17&gt;0,'Orçamento-base'!A17,"")</f>
        <v>1</v>
      </c>
      <c r="B17" s="161">
        <f>'Orçamento-base'!B17</f>
        <v>4</v>
      </c>
      <c r="C17" s="161" t="str">
        <f>IF('Orçamento-base'!C17&gt;0,'Orçamento-base'!C17,"")</f>
        <v>2.1.</v>
      </c>
      <c r="D17" s="257" t="str">
        <f>IF('Orçamento-base'!G17&gt;0,'Orçamento-base'!G17,"")</f>
        <v>ESTACA HÉLICE CONTÍNUA, DIÂMETRO DE 30 CM, COMPRIMENTO TOTAL ATÉ 15 M, PERFURATRIZ COM TORQUE DE 170 KN.M (EXCLUSIVE MOBILIZAÇÃO E DESMOBILIZAÇÃO). AF_02/2015</v>
      </c>
      <c r="E17" s="255">
        <f>IF('Orçamento-base'!H17&gt;0,'Orçamento-base'!H17,"")</f>
        <v>124</v>
      </c>
      <c r="F17" s="155" t="str">
        <f>IF('Orçamento-base'!I17&gt;0,'Orçamento-base'!I17,"")</f>
        <v>m</v>
      </c>
      <c r="G17" s="173"/>
      <c r="H17" s="155" t="str">
        <f t="shared" si="0"/>
        <v/>
      </c>
      <c r="I17" s="147"/>
      <c r="J17" s="147"/>
      <c r="K17" s="71"/>
    </row>
    <row r="18" spans="1:11" ht="30" x14ac:dyDescent="0.25">
      <c r="A18" s="161">
        <f>IF('Orçamento-base'!A18&gt;0,'Orçamento-base'!A18,"")</f>
        <v>1</v>
      </c>
      <c r="B18" s="161">
        <f>'Orçamento-base'!B18</f>
        <v>5</v>
      </c>
      <c r="C18" s="161" t="str">
        <f>IF('Orçamento-base'!C18&gt;0,'Orçamento-base'!C18,"")</f>
        <v>2.2.</v>
      </c>
      <c r="D18" s="257" t="str">
        <f>IF('Orçamento-base'!G18&gt;0,'Orçamento-base'!G18,"")</f>
        <v>MONTAGEM DE ARMADURA LONGITUDINAL DE ESTACAS DE SEÇÃO CIRCULAR, DIÂMETRO = 10,0 MM. AF_11/2016</v>
      </c>
      <c r="E18" s="255">
        <f>IF('Orçamento-base'!H18&gt;0,'Orçamento-base'!H18,"")</f>
        <v>302</v>
      </c>
      <c r="F18" s="155" t="str">
        <f>IF('Orçamento-base'!I18&gt;0,'Orçamento-base'!I18,"")</f>
        <v>kg</v>
      </c>
      <c r="G18" s="173"/>
      <c r="H18" s="155" t="str">
        <f t="shared" si="0"/>
        <v/>
      </c>
      <c r="I18" s="147"/>
      <c r="J18" s="147"/>
      <c r="K18" s="71"/>
    </row>
    <row r="19" spans="1:11" ht="30" x14ac:dyDescent="0.25">
      <c r="A19" s="161">
        <f>IF('Orçamento-base'!A19&gt;0,'Orçamento-base'!A19,"")</f>
        <v>1</v>
      </c>
      <c r="B19" s="161">
        <f>'Orçamento-base'!B19</f>
        <v>6</v>
      </c>
      <c r="C19" s="161" t="str">
        <f>IF('Orçamento-base'!C19&gt;0,'Orçamento-base'!C19,"")</f>
        <v>2.3.</v>
      </c>
      <c r="D19" s="257" t="str">
        <f>IF('Orçamento-base'!G19&gt;0,'Orçamento-base'!G19,"")</f>
        <v>MONTAGEM DE ARMADURA TRANSVERSAL DE ESTACAS DE SEÇÃO CIRCULAR, DIÂMETRO = 5,0 MM. AF_11/2016</v>
      </c>
      <c r="E19" s="255">
        <f>IF('Orçamento-base'!H19&gt;0,'Orçamento-base'!H19,"")</f>
        <v>97</v>
      </c>
      <c r="F19" s="155" t="str">
        <f>IF('Orçamento-base'!I19&gt;0,'Orçamento-base'!I19,"")</f>
        <v>kg</v>
      </c>
      <c r="G19" s="173"/>
      <c r="H19" s="155" t="str">
        <f t="shared" si="0"/>
        <v/>
      </c>
      <c r="I19" s="147"/>
      <c r="J19" s="147"/>
      <c r="K19" s="71"/>
    </row>
    <row r="20" spans="1:11" ht="30" x14ac:dyDescent="0.25">
      <c r="A20" s="161">
        <f>IF('Orçamento-base'!A20&gt;0,'Orçamento-base'!A20,"")</f>
        <v>1</v>
      </c>
      <c r="B20" s="161">
        <f>'Orçamento-base'!B20</f>
        <v>7</v>
      </c>
      <c r="C20" s="161" t="str">
        <f>IF('Orçamento-base'!C20&gt;0,'Orçamento-base'!C20,"")</f>
        <v>2.4.</v>
      </c>
      <c r="D20" s="257" t="str">
        <f>IF('Orçamento-base'!G20&gt;0,'Orçamento-base'!G20,"")</f>
        <v>ESCAVAÇÃO MANUAL PARA BLOCO DE COROAMENTO OU SAPATA, COM PREVISÃO DE FÔRMA. AF_06/2017</v>
      </c>
      <c r="E20" s="255">
        <f>IF('Orçamento-base'!H20&gt;0,'Orçamento-base'!H20,"")</f>
        <v>11.5</v>
      </c>
      <c r="F20" s="155" t="str">
        <f>IF('Orçamento-base'!I20&gt;0,'Orçamento-base'!I20,"")</f>
        <v>m3</v>
      </c>
      <c r="G20" s="173"/>
      <c r="H20" s="155" t="str">
        <f t="shared" si="0"/>
        <v/>
      </c>
      <c r="I20" s="147"/>
      <c r="J20" s="147"/>
      <c r="K20" s="71"/>
    </row>
    <row r="21" spans="1:11" ht="30" x14ac:dyDescent="0.25">
      <c r="A21" s="161">
        <f>IF('Orçamento-base'!A21&gt;0,'Orçamento-base'!A21,"")</f>
        <v>1</v>
      </c>
      <c r="B21" s="161">
        <f>'Orçamento-base'!B21</f>
        <v>8</v>
      </c>
      <c r="C21" s="161" t="str">
        <f>IF('Orçamento-base'!C21&gt;0,'Orçamento-base'!C21,"")</f>
        <v>2.5.</v>
      </c>
      <c r="D21" s="257" t="str">
        <f>IF('Orçamento-base'!G21&gt;0,'Orçamento-base'!G21,"")</f>
        <v>FORMA EM TUBO DE CONCRETO 80CM PARA BLOCO DE COROAMENTO.</v>
      </c>
      <c r="E21" s="255">
        <f>IF('Orçamento-base'!H21&gt;0,'Orçamento-base'!H21,"")</f>
        <v>26</v>
      </c>
      <c r="F21" s="155" t="str">
        <f>IF('Orçamento-base'!I21&gt;0,'Orçamento-base'!I21,"")</f>
        <v>un</v>
      </c>
      <c r="G21" s="173"/>
      <c r="H21" s="155" t="str">
        <f t="shared" si="0"/>
        <v/>
      </c>
      <c r="I21" s="147"/>
      <c r="J21" s="147"/>
      <c r="K21" s="71"/>
    </row>
    <row r="22" spans="1:11" ht="45" x14ac:dyDescent="0.25">
      <c r="A22" s="161">
        <f>IF('Orçamento-base'!A22&gt;0,'Orçamento-base'!A22,"")</f>
        <v>1</v>
      </c>
      <c r="B22" s="161">
        <f>'Orçamento-base'!B22</f>
        <v>9</v>
      </c>
      <c r="C22" s="161" t="str">
        <f>IF('Orçamento-base'!C22&gt;0,'Orçamento-base'!C22,"")</f>
        <v>2.6.</v>
      </c>
      <c r="D22" s="257" t="str">
        <f>IF('Orçamento-base'!G22&gt;0,'Orçamento-base'!G22,"")</f>
        <v>MONTAGEM DE ARMADURA LONGITUDINAL/TRANSVERSAL DE ESTACAS DE SEÇÃO CIRCULAR, DIÂMETRO = 8,0 MM. AF_11/2016</v>
      </c>
      <c r="E22" s="255">
        <f>IF('Orçamento-base'!H22&gt;0,'Orçamento-base'!H22,"")</f>
        <v>175</v>
      </c>
      <c r="F22" s="155" t="str">
        <f>IF('Orçamento-base'!I22&gt;0,'Orçamento-base'!I22,"")</f>
        <v>kg</v>
      </c>
      <c r="G22" s="173"/>
      <c r="H22" s="155" t="str">
        <f t="shared" si="0"/>
        <v/>
      </c>
      <c r="I22" s="147"/>
      <c r="J22" s="147"/>
      <c r="K22" s="71"/>
    </row>
    <row r="23" spans="1:11" ht="45" x14ac:dyDescent="0.25">
      <c r="A23" s="161">
        <f>IF('Orçamento-base'!A23&gt;0,'Orçamento-base'!A23,"")</f>
        <v>1</v>
      </c>
      <c r="B23" s="161">
        <f>'Orçamento-base'!B23</f>
        <v>10</v>
      </c>
      <c r="C23" s="161" t="str">
        <f>IF('Orçamento-base'!C23&gt;0,'Orçamento-base'!C23,"")</f>
        <v>2.7.</v>
      </c>
      <c r="D23" s="257" t="str">
        <f>IF('Orçamento-base'!G23&gt;0,'Orçamento-base'!G23,"")</f>
        <v>CONCRETAGEM DE BLOCOS DE COROAMENTO E VIGAS BALDRAMES, FCK 20 MPA, COM USO DE BOMBA LANÇAMENTO, ADENSAMENTO E ACABAMENTO</v>
      </c>
      <c r="E23" s="255">
        <f>IF('Orçamento-base'!H23&gt;0,'Orçamento-base'!H23,"")</f>
        <v>8</v>
      </c>
      <c r="F23" s="155" t="str">
        <f>IF('Orçamento-base'!I23&gt;0,'Orçamento-base'!I23,"")</f>
        <v>m3</v>
      </c>
      <c r="G23" s="173"/>
      <c r="H23" s="155" t="str">
        <f t="shared" si="0"/>
        <v/>
      </c>
      <c r="I23" s="147"/>
      <c r="J23" s="147"/>
      <c r="K23" s="71"/>
    </row>
    <row r="24" spans="1:11" ht="30" x14ac:dyDescent="0.25">
      <c r="A24" s="161">
        <f>IF('Orçamento-base'!A24&gt;0,'Orçamento-base'!A24,"")</f>
        <v>1</v>
      </c>
      <c r="B24" s="161">
        <f>'Orçamento-base'!B24</f>
        <v>11</v>
      </c>
      <c r="C24" s="161" t="str">
        <f>IF('Orçamento-base'!C24&gt;0,'Orçamento-base'!C24,"")</f>
        <v>2.8.</v>
      </c>
      <c r="D24" s="257" t="str">
        <f>IF('Orçamento-base'!G24&gt;0,'Orçamento-base'!G24,"")</f>
        <v>ESCAVAÇÃO MANUAL DE VALA PARA VIGA BALDRAME, COM PREVISÃO DE FÔRMA. AF_06/2017</v>
      </c>
      <c r="E24" s="255">
        <f>IF('Orçamento-base'!H24&gt;0,'Orçamento-base'!H24,"")</f>
        <v>15.9</v>
      </c>
      <c r="F24" s="155" t="str">
        <f>IF('Orçamento-base'!I24&gt;0,'Orçamento-base'!I24,"")</f>
        <v>m3</v>
      </c>
      <c r="G24" s="173"/>
      <c r="H24" s="155" t="str">
        <f t="shared" si="0"/>
        <v/>
      </c>
      <c r="I24" s="147"/>
      <c r="J24" s="147"/>
      <c r="K24" s="71"/>
    </row>
    <row r="25" spans="1:11" ht="45" x14ac:dyDescent="0.25">
      <c r="A25" s="161">
        <f>IF('Orçamento-base'!A25&gt;0,'Orçamento-base'!A25,"")</f>
        <v>1</v>
      </c>
      <c r="B25" s="161">
        <f>'Orçamento-base'!B25</f>
        <v>12</v>
      </c>
      <c r="C25" s="161" t="str">
        <f>IF('Orçamento-base'!C25&gt;0,'Orçamento-base'!C25,"")</f>
        <v>2.9.</v>
      </c>
      <c r="D25" s="257" t="str">
        <f>IF('Orçamento-base'!G25&gt;0,'Orçamento-base'!G25,"")</f>
        <v>FABRICAÇÃO, MONTAGEM E DESMONTAGEM DE FÔRMA PARA VIGA BALDRAME, EM MADEIRA SERRADA, E=25 MM, 2 UTILIZAÇÕES. AF_06/2017</v>
      </c>
      <c r="E25" s="255">
        <f>IF('Orçamento-base'!H25&gt;0,'Orçamento-base'!H25,"")</f>
        <v>79.2</v>
      </c>
      <c r="F25" s="155" t="str">
        <f>IF('Orçamento-base'!I25&gt;0,'Orçamento-base'!I25,"")</f>
        <v>m</v>
      </c>
      <c r="G25" s="173"/>
      <c r="H25" s="155" t="str">
        <f t="shared" si="0"/>
        <v/>
      </c>
      <c r="I25" s="147"/>
      <c r="J25" s="147"/>
      <c r="K25" s="71"/>
    </row>
    <row r="26" spans="1:11" ht="30" x14ac:dyDescent="0.25">
      <c r="A26" s="161">
        <f>IF('Orçamento-base'!A26&gt;0,'Orçamento-base'!A26,"")</f>
        <v>1</v>
      </c>
      <c r="B26" s="161">
        <f>'Orçamento-base'!B26</f>
        <v>13</v>
      </c>
      <c r="C26" s="161" t="str">
        <f>IF('Orçamento-base'!C26&gt;0,'Orçamento-base'!C26,"")</f>
        <v>2.10.</v>
      </c>
      <c r="D26" s="257" t="str">
        <f>IF('Orçamento-base'!G26&gt;0,'Orçamento-base'!G26,"")</f>
        <v>ARMAÇÃO DE BLOCO, VIGA BALDRAME OU SAPATA UTILIZANDO AÇO CA-50 DE 10 MM - MONTAGEM. AF_06/2017</v>
      </c>
      <c r="E26" s="255">
        <f>IF('Orçamento-base'!H26&gt;0,'Orçamento-base'!H26,"")</f>
        <v>407</v>
      </c>
      <c r="F26" s="155" t="str">
        <f>IF('Orçamento-base'!I26&gt;0,'Orçamento-base'!I26,"")</f>
        <v>kg</v>
      </c>
      <c r="G26" s="173"/>
      <c r="H26" s="155" t="str">
        <f t="shared" si="0"/>
        <v/>
      </c>
      <c r="I26" s="147"/>
      <c r="J26" s="147"/>
      <c r="K26" s="71"/>
    </row>
    <row r="27" spans="1:11" ht="60" x14ac:dyDescent="0.25">
      <c r="A27" s="161">
        <f>IF('Orçamento-base'!A27&gt;0,'Orçamento-base'!A27,"")</f>
        <v>1</v>
      </c>
      <c r="B27" s="161">
        <f>'Orçamento-base'!B27</f>
        <v>14</v>
      </c>
      <c r="C27" s="161" t="str">
        <f>IF('Orçamento-base'!C27&gt;0,'Orçamento-base'!C27,"")</f>
        <v>2.11.</v>
      </c>
      <c r="D27" s="257" t="str">
        <f>IF('Orçamento-base'!G27&gt;0,'Orçamento-base'!G27,"")</f>
        <v>ARMAÇÃO DE PILAR OU VIGA DE UMA ESTRUTURA CONVENCIONAL DE CONCRETO ARMADO EM UMA EDIFICAÇÃO TÉRREA OU SOBRADO UTILIZANDO AÇO CA-60 DE 5,0 MM - MONTAGEM. AF_12/2015</v>
      </c>
      <c r="E27" s="255">
        <f>IF('Orçamento-base'!H27&gt;0,'Orçamento-base'!H27,"")</f>
        <v>135</v>
      </c>
      <c r="F27" s="155" t="str">
        <f>IF('Orçamento-base'!I27&gt;0,'Orçamento-base'!I27,"")</f>
        <v>kg</v>
      </c>
      <c r="G27" s="173"/>
      <c r="H27" s="155" t="str">
        <f t="shared" si="0"/>
        <v/>
      </c>
      <c r="I27" s="147"/>
      <c r="J27" s="147"/>
      <c r="K27" s="71"/>
    </row>
    <row r="28" spans="1:11" ht="45" x14ac:dyDescent="0.25">
      <c r="A28" s="161">
        <f>IF('Orçamento-base'!A28&gt;0,'Orçamento-base'!A28,"")</f>
        <v>1</v>
      </c>
      <c r="B28" s="161">
        <f>'Orçamento-base'!B28</f>
        <v>15</v>
      </c>
      <c r="C28" s="161" t="str">
        <f>IF('Orçamento-base'!C28&gt;0,'Orçamento-base'!C28,"")</f>
        <v>2.12.</v>
      </c>
      <c r="D28" s="257" t="str">
        <f>IF('Orçamento-base'!G28&gt;0,'Orçamento-base'!G28,"")</f>
        <v>CONCRETAGEM DE BLOCOS DE COROAMENTO E VIGAS BALDRAMES, FCK 20 MPA, COM USO DE BOMBA LANÇAMENTO, ADENSAMENTO E ACABAMENTO</v>
      </c>
      <c r="E28" s="255">
        <f>IF('Orçamento-base'!H28&gt;0,'Orçamento-base'!H28,"")</f>
        <v>7.9</v>
      </c>
      <c r="F28" s="155" t="str">
        <f>IF('Orçamento-base'!I28&gt;0,'Orçamento-base'!I28,"")</f>
        <v>m3</v>
      </c>
      <c r="G28" s="173"/>
      <c r="H28" s="155" t="str">
        <f t="shared" si="0"/>
        <v/>
      </c>
      <c r="I28" s="147"/>
      <c r="J28" s="147"/>
      <c r="K28" s="71"/>
    </row>
    <row r="29" spans="1:11" ht="30" x14ac:dyDescent="0.25">
      <c r="A29" s="161">
        <f>IF('Orçamento-base'!A29&gt;0,'Orçamento-base'!A29,"")</f>
        <v>1</v>
      </c>
      <c r="B29" s="161">
        <f>'Orçamento-base'!B29</f>
        <v>16</v>
      </c>
      <c r="C29" s="161" t="str">
        <f>IF('Orçamento-base'!C29&gt;0,'Orçamento-base'!C29,"")</f>
        <v>2.13.</v>
      </c>
      <c r="D29" s="257" t="str">
        <f>IF('Orçamento-base'!G29&gt;0,'Orçamento-base'!G29,"")</f>
        <v>IMPERMEABILIZACAO DE ESTRUTURAS ENTERRADAS, COM TINTA ASFALTICA, DUAS DEMAOS.</v>
      </c>
      <c r="E29" s="255">
        <f>IF('Orçamento-base'!H29&gt;0,'Orçamento-base'!H29,"")</f>
        <v>52.8</v>
      </c>
      <c r="F29" s="155" t="str">
        <f>IF('Orçamento-base'!I29&gt;0,'Orçamento-base'!I29,"")</f>
        <v>m2</v>
      </c>
      <c r="G29" s="173"/>
      <c r="H29" s="155" t="str">
        <f t="shared" si="0"/>
        <v/>
      </c>
      <c r="I29" s="147"/>
      <c r="J29" s="147"/>
      <c r="K29" s="71"/>
    </row>
    <row r="30" spans="1:11" x14ac:dyDescent="0.25">
      <c r="A30" s="161">
        <f>IF('Orçamento-base'!A30&gt;0,'Orçamento-base'!A30,"")</f>
        <v>1</v>
      </c>
      <c r="B30" s="161" t="str">
        <f>'Orçamento-base'!B30</f>
        <v/>
      </c>
      <c r="C30" s="161" t="str">
        <f>IF('Orçamento-base'!C30&gt;0,'Orçamento-base'!C30,"")</f>
        <v>3.</v>
      </c>
      <c r="D30" s="257" t="str">
        <f>IF('Orçamento-base'!G30&gt;0,'Orçamento-base'!G30,"")</f>
        <v>ESTRUTURA DE CONCRETO E ALVENARIA</v>
      </c>
      <c r="E30" s="255" t="str">
        <f>IF('Orçamento-base'!H30&gt;0,'Orçamento-base'!H30,"")</f>
        <v/>
      </c>
      <c r="F30" s="155" t="str">
        <f>IF('Orçamento-base'!I30&gt;0,'Orçamento-base'!I30,"")</f>
        <v/>
      </c>
      <c r="G30" s="173"/>
      <c r="H30" s="155" t="str">
        <f t="shared" si="0"/>
        <v/>
      </c>
      <c r="I30" s="147"/>
      <c r="J30" s="147"/>
      <c r="K30" s="71"/>
    </row>
    <row r="31" spans="1:11" ht="30" x14ac:dyDescent="0.25">
      <c r="A31" s="161">
        <f>IF('Orçamento-base'!A31&gt;0,'Orçamento-base'!A31,"")</f>
        <v>1</v>
      </c>
      <c r="B31" s="161">
        <f>'Orçamento-base'!B31</f>
        <v>17</v>
      </c>
      <c r="C31" s="161" t="str">
        <f>IF('Orçamento-base'!C31&gt;0,'Orçamento-base'!C31,"")</f>
        <v>3.1.</v>
      </c>
      <c r="D31" s="257" t="str">
        <f>IF('Orçamento-base'!G31&gt;0,'Orçamento-base'!G31,"")</f>
        <v>PILAR PRÉ-MOLDADO TIPO "H" 25X35CM, COMPRIMENTO DE 7,60M, S/ MÍSULA DE APOIO.</v>
      </c>
      <c r="E31" s="255">
        <f>IF('Orçamento-base'!H31&gt;0,'Orçamento-base'!H31,"")</f>
        <v>20</v>
      </c>
      <c r="F31" s="155" t="str">
        <f>IF('Orçamento-base'!I31&gt;0,'Orçamento-base'!I31,"")</f>
        <v>un</v>
      </c>
      <c r="G31" s="173"/>
      <c r="H31" s="155" t="str">
        <f t="shared" si="0"/>
        <v/>
      </c>
      <c r="I31" s="147"/>
      <c r="J31" s="147"/>
      <c r="K31" s="71"/>
    </row>
    <row r="32" spans="1:11" ht="30" x14ac:dyDescent="0.25">
      <c r="A32" s="161">
        <f>IF('Orçamento-base'!A32&gt;0,'Orçamento-base'!A32,"")</f>
        <v>1</v>
      </c>
      <c r="B32" s="161">
        <f>'Orçamento-base'!B32</f>
        <v>18</v>
      </c>
      <c r="C32" s="161" t="str">
        <f>IF('Orçamento-base'!C32&gt;0,'Orçamento-base'!C32,"")</f>
        <v>3.2.</v>
      </c>
      <c r="D32" s="257" t="str">
        <f>IF('Orçamento-base'!G32&gt;0,'Orçamento-base'!G32,"")</f>
        <v>VIGA DE CINTAMENTO PRÉ-MOLDADA MODELO "VA01" 20X30CM, COMPRIMENTO  5,45M.</v>
      </c>
      <c r="E32" s="255">
        <f>IF('Orçamento-base'!H32&gt;0,'Orçamento-base'!H32,"")</f>
        <v>12</v>
      </c>
      <c r="F32" s="155" t="str">
        <f>IF('Orçamento-base'!I32&gt;0,'Orçamento-base'!I32,"")</f>
        <v>un</v>
      </c>
      <c r="G32" s="173"/>
      <c r="H32" s="155" t="str">
        <f t="shared" si="0"/>
        <v/>
      </c>
      <c r="I32" s="147"/>
      <c r="J32" s="147"/>
      <c r="K32" s="71"/>
    </row>
    <row r="33" spans="1:11" ht="30" x14ac:dyDescent="0.25">
      <c r="A33" s="161">
        <f>IF('Orçamento-base'!A33&gt;0,'Orçamento-base'!A33,"")</f>
        <v>1</v>
      </c>
      <c r="B33" s="161">
        <f>'Orçamento-base'!B33</f>
        <v>19</v>
      </c>
      <c r="C33" s="161" t="str">
        <f>IF('Orçamento-base'!C33&gt;0,'Orçamento-base'!C33,"")</f>
        <v>3.3.</v>
      </c>
      <c r="D33" s="257" t="str">
        <f>IF('Orçamento-base'!G33&gt;0,'Orçamento-base'!G33,"")</f>
        <v>VIGA DE CINTAMENTO PRÉ-MOLDADA MODELO "VA02" 20X30CM, COMPRIMENTO  4,60M.</v>
      </c>
      <c r="E33" s="255">
        <f>IF('Orçamento-base'!H33&gt;0,'Orçamento-base'!H33,"")</f>
        <v>4</v>
      </c>
      <c r="F33" s="155" t="str">
        <f>IF('Orçamento-base'!I33&gt;0,'Orçamento-base'!I33,"")</f>
        <v>un</v>
      </c>
      <c r="G33" s="173"/>
      <c r="H33" s="155" t="str">
        <f t="shared" si="0"/>
        <v/>
      </c>
      <c r="I33" s="147"/>
      <c r="J33" s="147"/>
      <c r="K33" s="71"/>
    </row>
    <row r="34" spans="1:11" ht="30" x14ac:dyDescent="0.25">
      <c r="A34" s="161">
        <f>IF('Orçamento-base'!A34&gt;0,'Orçamento-base'!A34,"")</f>
        <v>1</v>
      </c>
      <c r="B34" s="161">
        <f>'Orçamento-base'!B34</f>
        <v>20</v>
      </c>
      <c r="C34" s="161" t="str">
        <f>IF('Orçamento-base'!C34&gt;0,'Orçamento-base'!C34,"")</f>
        <v>3.4.</v>
      </c>
      <c r="D34" s="257" t="str">
        <f>IF('Orçamento-base'!G34&gt;0,'Orçamento-base'!G34,"")</f>
        <v>VIGA DE CINTAMENTO PRÉ-MOLDADA MODELO "VA03" 20X30CM, COMPRIMENTO  4,25M.</v>
      </c>
      <c r="E34" s="255">
        <f>IF('Orçamento-base'!H34&gt;0,'Orçamento-base'!H34,"")</f>
        <v>4</v>
      </c>
      <c r="F34" s="155" t="str">
        <f>IF('Orçamento-base'!I34&gt;0,'Orçamento-base'!I34,"")</f>
        <v>un</v>
      </c>
      <c r="G34" s="173"/>
      <c r="H34" s="155" t="str">
        <f t="shared" si="0"/>
        <v/>
      </c>
      <c r="I34" s="147"/>
      <c r="J34" s="147"/>
      <c r="K34" s="71"/>
    </row>
    <row r="35" spans="1:11" ht="60" x14ac:dyDescent="0.25">
      <c r="A35" s="161">
        <f>IF('Orçamento-base'!A35&gt;0,'Orçamento-base'!A35,"")</f>
        <v>1</v>
      </c>
      <c r="B35" s="161">
        <f>'Orçamento-base'!B35</f>
        <v>21</v>
      </c>
      <c r="C35" s="161" t="str">
        <f>IF('Orçamento-base'!C35&gt;0,'Orçamento-base'!C35,"")</f>
        <v>3.5.</v>
      </c>
      <c r="D35" s="257" t="str">
        <f>IF('Orçamento-base'!G35&gt;0,'Orçamento-base'!G35,"")</f>
        <v>MONTAGEM E DESMONTAGEM DE FÔRMA DE PILARES RETANGULARES E ESTRUTURAS SIMILARES COM ÁREA MÉDIA DAS SEÇÕES MENOR OU IGUAL A 0,25 M², PÉ-DIREITO SIMPLES, EM MADEIRA SERRADA, 2 UTILIZAÇÕES. AF_12/2015</v>
      </c>
      <c r="E35" s="255">
        <f>IF('Orçamento-base'!H35&gt;0,'Orçamento-base'!H35,"")</f>
        <v>8.4</v>
      </c>
      <c r="F35" s="155" t="str">
        <f>IF('Orçamento-base'!I35&gt;0,'Orçamento-base'!I35,"")</f>
        <v>m2</v>
      </c>
      <c r="G35" s="173"/>
      <c r="H35" s="155" t="str">
        <f t="shared" si="0"/>
        <v/>
      </c>
      <c r="I35" s="147"/>
      <c r="J35" s="147"/>
      <c r="K35" s="71"/>
    </row>
    <row r="36" spans="1:11" ht="60" x14ac:dyDescent="0.25">
      <c r="A36" s="161">
        <f>IF('Orçamento-base'!A36&gt;0,'Orçamento-base'!A36,"")</f>
        <v>1</v>
      </c>
      <c r="B36" s="161">
        <f>'Orçamento-base'!B36</f>
        <v>22</v>
      </c>
      <c r="C36" s="161" t="str">
        <f>IF('Orçamento-base'!C36&gt;0,'Orçamento-base'!C36,"")</f>
        <v>3.6.</v>
      </c>
      <c r="D36" s="257" t="str">
        <f>IF('Orçamento-base'!G36&gt;0,'Orçamento-base'!G36,"")</f>
        <v>ARMAÇÃO DE PILAR OU VIGA DE UMA ESTRUTURA CONVENCIONAL DE CONCRETO ARMADO EM UMA EDIFICAÇÃO TÉRREA OU SOBRADO UTILIZANDO AÇO CA-50 DE 10,0 MM - MONTAGEM. AF_12/2015</v>
      </c>
      <c r="E36" s="255">
        <f>IF('Orçamento-base'!H36&gt;0,'Orçamento-base'!H36,"")</f>
        <v>44.4</v>
      </c>
      <c r="F36" s="155" t="str">
        <f>IF('Orçamento-base'!I36&gt;0,'Orçamento-base'!I36,"")</f>
        <v>kg</v>
      </c>
      <c r="G36" s="173"/>
      <c r="H36" s="155" t="str">
        <f t="shared" si="0"/>
        <v/>
      </c>
      <c r="I36" s="147"/>
      <c r="J36" s="147"/>
      <c r="K36" s="71"/>
    </row>
    <row r="37" spans="1:11" ht="60" x14ac:dyDescent="0.25">
      <c r="A37" s="161">
        <f>IF('Orçamento-base'!A37&gt;0,'Orçamento-base'!A37,"")</f>
        <v>1</v>
      </c>
      <c r="B37" s="161">
        <f>'Orçamento-base'!B37</f>
        <v>23</v>
      </c>
      <c r="C37" s="161" t="str">
        <f>IF('Orçamento-base'!C37&gt;0,'Orçamento-base'!C37,"")</f>
        <v>3.7.</v>
      </c>
      <c r="D37" s="257" t="str">
        <f>IF('Orçamento-base'!G37&gt;0,'Orçamento-base'!G37,"")</f>
        <v>ARMAÇÃO DE PILAR OU VIGA DE UMA ESTRUTURA CONVENCIONAL DE CONCRETO ARMADO EM UMA EDIFICAÇÃO TÉRREA OU SOBRADO UTILIZANDO AÇO CA-60 DE 5,0 MM - MONTAGEM. AF_12/2015</v>
      </c>
      <c r="E37" s="255">
        <f>IF('Orçamento-base'!H37&gt;0,'Orçamento-base'!H37,"")</f>
        <v>9</v>
      </c>
      <c r="F37" s="155" t="str">
        <f>IF('Orçamento-base'!I37&gt;0,'Orçamento-base'!I37,"")</f>
        <v>kg</v>
      </c>
      <c r="G37" s="173"/>
      <c r="H37" s="155" t="str">
        <f t="shared" si="0"/>
        <v/>
      </c>
      <c r="I37" s="147"/>
      <c r="J37" s="147"/>
      <c r="K37" s="71"/>
    </row>
    <row r="38" spans="1:11" ht="45" x14ac:dyDescent="0.25">
      <c r="A38" s="161">
        <f>IF('Orçamento-base'!A38&gt;0,'Orçamento-base'!A38,"")</f>
        <v>1</v>
      </c>
      <c r="B38" s="161">
        <f>'Orçamento-base'!B38</f>
        <v>24</v>
      </c>
      <c r="C38" s="161" t="str">
        <f>IF('Orçamento-base'!C38&gt;0,'Orçamento-base'!C38,"")</f>
        <v>3.8.</v>
      </c>
      <c r="D38" s="257" t="str">
        <f>IF('Orçamento-base'!G38&gt;0,'Orçamento-base'!G38,"")</f>
        <v>CONCRETO FCK = 20MPA, TRAÇO 1:2,7:3 (CIMENTO/ AREIA MÉDIA/ BRITA 1)  - PREPARO MECÂNICO COM BETONEIRA 400 L. AF_07/2016</v>
      </c>
      <c r="E38" s="255">
        <f>IF('Orçamento-base'!H38&gt;0,'Orçamento-base'!H38,"")</f>
        <v>0.5</v>
      </c>
      <c r="F38" s="155" t="str">
        <f>IF('Orçamento-base'!I38&gt;0,'Orçamento-base'!I38,"")</f>
        <v>m3</v>
      </c>
      <c r="G38" s="173"/>
      <c r="H38" s="155" t="str">
        <f t="shared" si="0"/>
        <v/>
      </c>
      <c r="I38" s="147"/>
      <c r="J38" s="147"/>
      <c r="K38" s="71"/>
    </row>
    <row r="39" spans="1:11" ht="30" x14ac:dyDescent="0.25">
      <c r="A39" s="161">
        <f>IF('Orçamento-base'!A39&gt;0,'Orçamento-base'!A39,"")</f>
        <v>1</v>
      </c>
      <c r="B39" s="161">
        <f>'Orçamento-base'!B39</f>
        <v>25</v>
      </c>
      <c r="C39" s="161" t="str">
        <f>IF('Orçamento-base'!C39&gt;0,'Orçamento-base'!C39,"")</f>
        <v>3.9.</v>
      </c>
      <c r="D39" s="257" t="str">
        <f>IF('Orçamento-base'!G39&gt;0,'Orçamento-base'!G39,"")</f>
        <v>LANÇAMENTO COM USO DE BALDES, ADENSAMENTO E ACABAMENTO DE CONCRETO EM ESTRUTURAS. AF_12/2015</v>
      </c>
      <c r="E39" s="255">
        <f>IF('Orçamento-base'!H39&gt;0,'Orçamento-base'!H39,"")</f>
        <v>0.5</v>
      </c>
      <c r="F39" s="155" t="str">
        <f>IF('Orçamento-base'!I39&gt;0,'Orçamento-base'!I39,"")</f>
        <v>m3</v>
      </c>
      <c r="G39" s="173"/>
      <c r="H39" s="155" t="str">
        <f t="shared" si="0"/>
        <v/>
      </c>
      <c r="I39" s="147"/>
      <c r="J39" s="147"/>
      <c r="K39" s="71"/>
    </row>
    <row r="40" spans="1:11" ht="75" x14ac:dyDescent="0.25">
      <c r="A40" s="161">
        <f>IF('Orçamento-base'!A40&gt;0,'Orçamento-base'!A40,"")</f>
        <v>1</v>
      </c>
      <c r="B40" s="161">
        <f>'Orçamento-base'!B40</f>
        <v>26</v>
      </c>
      <c r="C40" s="161" t="str">
        <f>IF('Orçamento-base'!C40&gt;0,'Orçamento-base'!C40,"")</f>
        <v>3.10.</v>
      </c>
      <c r="D40" s="257" t="str">
        <f>IF('Orçamento-base'!G40&gt;0,'Orçamento-base'!G40,"")</f>
        <v>ALVENARIA DE VEDAÇÃO DE BLOCOS CERÂMICOS FURADOS NA HORIZONTAL DE 14X9X19CM (ESPESSURA 14CM, BLOCO DEITADO) DE PAREDES COM ÁREA LÍQUIDA MAIOR OU IGUAL A 6M² COM VÃOS E ARGAMASSA DE ASSENTAMENTO COM PREPARO MANUAL. AF_06/2014</v>
      </c>
      <c r="E40" s="255">
        <f>IF('Orçamento-base'!H40&gt;0,'Orçamento-base'!H40,"")</f>
        <v>80</v>
      </c>
      <c r="F40" s="155" t="str">
        <f>IF('Orçamento-base'!I40&gt;0,'Orçamento-base'!I40,"")</f>
        <v>m2</v>
      </c>
      <c r="G40" s="173"/>
      <c r="H40" s="155" t="str">
        <f t="shared" si="0"/>
        <v/>
      </c>
      <c r="I40" s="147"/>
      <c r="J40" s="147"/>
      <c r="K40" s="71"/>
    </row>
    <row r="41" spans="1:11" ht="30" x14ac:dyDescent="0.25">
      <c r="A41" s="161">
        <f>IF('Orçamento-base'!A41&gt;0,'Orçamento-base'!A41,"")</f>
        <v>1</v>
      </c>
      <c r="B41" s="161">
        <f>'Orçamento-base'!B41</f>
        <v>27</v>
      </c>
      <c r="C41" s="161" t="str">
        <f>IF('Orçamento-base'!C41&gt;0,'Orçamento-base'!C41,"")</f>
        <v>3.11.</v>
      </c>
      <c r="D41" s="257" t="str">
        <f>IF('Orçamento-base'!G41&gt;0,'Orçamento-base'!G41,"")</f>
        <v>VERGA MOLDADA IN LOCO EM CONCRETO PARA JANELAS COM ATÉ 1,5 M DE VÃO. AF_03/2016</v>
      </c>
      <c r="E41" s="255">
        <f>IF('Orçamento-base'!H41&gt;0,'Orçamento-base'!H41,"")</f>
        <v>13.9</v>
      </c>
      <c r="F41" s="155" t="str">
        <f>IF('Orçamento-base'!I41&gt;0,'Orçamento-base'!I41,"")</f>
        <v>m</v>
      </c>
      <c r="G41" s="173"/>
      <c r="H41" s="155" t="str">
        <f t="shared" si="0"/>
        <v/>
      </c>
      <c r="I41" s="147"/>
      <c r="J41" s="147"/>
      <c r="K41" s="71"/>
    </row>
    <row r="42" spans="1:11" ht="30" x14ac:dyDescent="0.25">
      <c r="A42" s="161">
        <f>IF('Orçamento-base'!A42&gt;0,'Orçamento-base'!A42,"")</f>
        <v>1</v>
      </c>
      <c r="B42" s="161">
        <f>'Orçamento-base'!B42</f>
        <v>28</v>
      </c>
      <c r="C42" s="161" t="str">
        <f>IF('Orçamento-base'!C42&gt;0,'Orçamento-base'!C42,"")</f>
        <v>3.12.</v>
      </c>
      <c r="D42" s="257" t="str">
        <f>IF('Orçamento-base'!G42&gt;0,'Orçamento-base'!G42,"")</f>
        <v>CONTRAVERGA PRÉ-MOLDADA PARA VÃOS DE ATÉ 1,5 M DE COMPRIMENTO. AF_03/2016</v>
      </c>
      <c r="E42" s="255">
        <f>IF('Orçamento-base'!H42&gt;0,'Orçamento-base'!H42,"")</f>
        <v>7.7</v>
      </c>
      <c r="F42" s="155" t="str">
        <f>IF('Orçamento-base'!I42&gt;0,'Orçamento-base'!I42,"")</f>
        <v>m</v>
      </c>
      <c r="G42" s="173"/>
      <c r="H42" s="155" t="str">
        <f t="shared" si="0"/>
        <v/>
      </c>
      <c r="I42" s="147"/>
      <c r="J42" s="147"/>
      <c r="K42" s="71"/>
    </row>
    <row r="43" spans="1:11" ht="30" x14ac:dyDescent="0.25">
      <c r="A43" s="161">
        <f>IF('Orçamento-base'!A43&gt;0,'Orçamento-base'!A43,"")</f>
        <v>1</v>
      </c>
      <c r="B43" s="161">
        <f>'Orçamento-base'!B43</f>
        <v>29</v>
      </c>
      <c r="C43" s="161" t="str">
        <f>IF('Orçamento-base'!C43&gt;0,'Orçamento-base'!C43,"")</f>
        <v>3.13.</v>
      </c>
      <c r="D43" s="257" t="str">
        <f>IF('Orçamento-base'!G43&gt;0,'Orçamento-base'!G43,"")</f>
        <v>VIGA DE CINTAMENTO MOLDADA IN-LOCO EM CONCRETO (Ref. 93187)</v>
      </c>
      <c r="E43" s="255">
        <f>IF('Orçamento-base'!H43&gt;0,'Orçamento-base'!H43,"")</f>
        <v>31.2</v>
      </c>
      <c r="F43" s="155" t="str">
        <f>IF('Orçamento-base'!I43&gt;0,'Orçamento-base'!I43,"")</f>
        <v>m</v>
      </c>
      <c r="G43" s="173"/>
      <c r="H43" s="155" t="str">
        <f t="shared" si="0"/>
        <v/>
      </c>
      <c r="I43" s="147"/>
      <c r="J43" s="147"/>
      <c r="K43" s="71"/>
    </row>
    <row r="44" spans="1:11" ht="45" x14ac:dyDescent="0.25">
      <c r="A44" s="161">
        <f>IF('Orçamento-base'!A44&gt;0,'Orçamento-base'!A44,"")</f>
        <v>1</v>
      </c>
      <c r="B44" s="161">
        <f>'Orçamento-base'!B44</f>
        <v>30</v>
      </c>
      <c r="C44" s="161" t="str">
        <f>IF('Orçamento-base'!C44&gt;0,'Orçamento-base'!C44,"")</f>
        <v>3.14.</v>
      </c>
      <c r="D44" s="257" t="str">
        <f>IF('Orçamento-base'!G44&gt;0,'Orçamento-base'!G44,"")</f>
        <v>LAJE PRE-MOLD BETA 11 P/1KN/M2 VAOS 4,40M/INCL VIGOTAS TIJOLOS ARMADURA NEGATIVA CAPEAMENTO 3CM CONCRETO 20MPA ESCORAMENTO MATERIAL E MAO  DE OBRA.</v>
      </c>
      <c r="E44" s="255">
        <f>IF('Orçamento-base'!H44&gt;0,'Orçamento-base'!H44,"")</f>
        <v>46.9</v>
      </c>
      <c r="F44" s="155" t="str">
        <f>IF('Orçamento-base'!I44&gt;0,'Orçamento-base'!I44,"")</f>
        <v>m2</v>
      </c>
      <c r="G44" s="173"/>
      <c r="H44" s="155" t="str">
        <f t="shared" si="0"/>
        <v/>
      </c>
      <c r="I44" s="147"/>
      <c r="J44" s="147"/>
      <c r="K44" s="71"/>
    </row>
    <row r="45" spans="1:11" ht="60" x14ac:dyDescent="0.25">
      <c r="A45" s="161">
        <f>IF('Orçamento-base'!A45&gt;0,'Orçamento-base'!A45,"")</f>
        <v>1</v>
      </c>
      <c r="B45" s="161">
        <f>'Orçamento-base'!B45</f>
        <v>31</v>
      </c>
      <c r="C45" s="161" t="str">
        <f>IF('Orçamento-base'!C45&gt;0,'Orçamento-base'!C45,"")</f>
        <v>3.15.</v>
      </c>
      <c r="D45" s="257" t="str">
        <f>IF('Orçamento-base'!G45&gt;0,'Orçamento-base'!G45,"")</f>
        <v>IMPERMEABILIZACAO DE SUPERFICIE COM MANTA ASFALTICA PROTEGIDA COM FILME DE ALUMINIO GOFRADO (DE ESPESSURA 0,8MM), INCLUSA APLICACAO DE  EMULSAO ASFALTICA, E=3MM.</v>
      </c>
      <c r="E45" s="255">
        <f>IF('Orçamento-base'!H45&gt;0,'Orçamento-base'!H45,"")</f>
        <v>46.9</v>
      </c>
      <c r="F45" s="155" t="str">
        <f>IF('Orçamento-base'!I45&gt;0,'Orçamento-base'!I45,"")</f>
        <v>m2</v>
      </c>
      <c r="G45" s="173"/>
      <c r="H45" s="155" t="str">
        <f t="shared" si="0"/>
        <v/>
      </c>
      <c r="I45" s="147"/>
      <c r="J45" s="147"/>
      <c r="K45" s="71"/>
    </row>
    <row r="46" spans="1:11" x14ac:dyDescent="0.25">
      <c r="A46" s="161">
        <f>IF('Orçamento-base'!A46&gt;0,'Orçamento-base'!A46,"")</f>
        <v>1</v>
      </c>
      <c r="B46" s="161" t="str">
        <f>'Orçamento-base'!B46</f>
        <v/>
      </c>
      <c r="C46" s="161" t="str">
        <f>IF('Orçamento-base'!C46&gt;0,'Orçamento-base'!C46,"")</f>
        <v>4.</v>
      </c>
      <c r="D46" s="257" t="str">
        <f>IF('Orçamento-base'!G46&gt;0,'Orçamento-base'!G46,"")</f>
        <v>ESTRUTURAS METÁLICAS</v>
      </c>
      <c r="E46" s="255" t="str">
        <f>IF('Orçamento-base'!H46&gt;0,'Orçamento-base'!H46,"")</f>
        <v/>
      </c>
      <c r="F46" s="155" t="str">
        <f>IF('Orçamento-base'!I46&gt;0,'Orçamento-base'!I46,"")</f>
        <v/>
      </c>
      <c r="G46" s="173"/>
      <c r="H46" s="155" t="str">
        <f t="shared" si="0"/>
        <v/>
      </c>
      <c r="I46" s="147"/>
      <c r="J46" s="147"/>
      <c r="K46" s="71"/>
    </row>
    <row r="47" spans="1:11" ht="45" x14ac:dyDescent="0.25">
      <c r="A47" s="161">
        <f>IF('Orçamento-base'!A47&gt;0,'Orçamento-base'!A47,"")</f>
        <v>1</v>
      </c>
      <c r="B47" s="161">
        <f>'Orçamento-base'!B47</f>
        <v>32</v>
      </c>
      <c r="C47" s="161" t="str">
        <f>IF('Orçamento-base'!C47&gt;0,'Orçamento-base'!C47,"")</f>
        <v>4.1.</v>
      </c>
      <c r="D47" s="257" t="str">
        <f>IF('Orçamento-base'!G47&gt;0,'Orçamento-base'!G47,"")</f>
        <v>TESOURA DE OITÃO "TO01", Perfil 40x100x40 e=2,25mm (intermediário), Perfil 50x127x50 e=3,00mm (superior e inferior)</v>
      </c>
      <c r="E47" s="255">
        <f>IF('Orçamento-base'!H47&gt;0,'Orçamento-base'!H47,"")</f>
        <v>2</v>
      </c>
      <c r="F47" s="155" t="str">
        <f>IF('Orçamento-base'!I47&gt;0,'Orçamento-base'!I47,"")</f>
        <v>un</v>
      </c>
      <c r="G47" s="173"/>
      <c r="H47" s="155" t="str">
        <f t="shared" si="0"/>
        <v/>
      </c>
      <c r="I47" s="147"/>
      <c r="J47" s="147"/>
      <c r="K47" s="71"/>
    </row>
    <row r="48" spans="1:11" ht="45" x14ac:dyDescent="0.25">
      <c r="A48" s="161">
        <f>IF('Orçamento-base'!A48&gt;0,'Orçamento-base'!A48,"")</f>
        <v>1</v>
      </c>
      <c r="B48" s="161">
        <f>'Orçamento-base'!B48</f>
        <v>33</v>
      </c>
      <c r="C48" s="161" t="str">
        <f>IF('Orçamento-base'!C48&gt;0,'Orçamento-base'!C48,"")</f>
        <v>4.2.</v>
      </c>
      <c r="D48" s="257" t="str">
        <f>IF('Orçamento-base'!G48&gt;0,'Orçamento-base'!G48,"")</f>
        <v>TESOURA INTERMEDIÁRIO "T101", Perfil 40x100x40 e=2,25mm (intermediário), Perfil 50x127x50 e=3,00mm (superior e inferior)</v>
      </c>
      <c r="E48" s="255">
        <f>IF('Orçamento-base'!H48&gt;0,'Orçamento-base'!H48,"")</f>
        <v>5</v>
      </c>
      <c r="F48" s="155" t="str">
        <f>IF('Orçamento-base'!I48&gt;0,'Orçamento-base'!I48,"")</f>
        <v>un</v>
      </c>
      <c r="G48" s="173"/>
      <c r="H48" s="155" t="str">
        <f t="shared" si="0"/>
        <v/>
      </c>
      <c r="I48" s="147"/>
      <c r="J48" s="147"/>
      <c r="K48" s="71"/>
    </row>
    <row r="49" spans="1:11" ht="45" x14ac:dyDescent="0.25">
      <c r="A49" s="161">
        <f>IF('Orçamento-base'!A49&gt;0,'Orçamento-base'!A49,"")</f>
        <v>1</v>
      </c>
      <c r="B49" s="161">
        <f>'Orçamento-base'!B49</f>
        <v>34</v>
      </c>
      <c r="C49" s="161" t="str">
        <f>IF('Orçamento-base'!C49&gt;0,'Orçamento-base'!C49,"")</f>
        <v>4.3.</v>
      </c>
      <c r="D49" s="257" t="str">
        <f>IF('Orçamento-base'!G49&gt;0,'Orçamento-base'!G49,"")</f>
        <v>VIGA TRELIÇADA PARA TRAVAMENTO DE OITÃO "VT01", Perfil 40x100x40 e=2,25mm (intermediário), Perfil 50x127x50 e=2,65mm (superior e inferior)</v>
      </c>
      <c r="E49" s="255">
        <f>IF('Orçamento-base'!H49&gt;0,'Orçamento-base'!H49,"")</f>
        <v>12</v>
      </c>
      <c r="F49" s="155" t="str">
        <f>IF('Orçamento-base'!I49&gt;0,'Orçamento-base'!I49,"")</f>
        <v>un</v>
      </c>
      <c r="G49" s="173"/>
      <c r="H49" s="155" t="str">
        <f t="shared" si="0"/>
        <v/>
      </c>
      <c r="I49" s="147"/>
      <c r="J49" s="147"/>
      <c r="K49" s="71"/>
    </row>
    <row r="50" spans="1:11" x14ac:dyDescent="0.25">
      <c r="A50" s="161">
        <f>IF('Orçamento-base'!A50&gt;0,'Orçamento-base'!A50,"")</f>
        <v>1</v>
      </c>
      <c r="B50" s="161">
        <f>'Orçamento-base'!B50</f>
        <v>35</v>
      </c>
      <c r="C50" s="161" t="str">
        <f>IF('Orçamento-base'!C50&gt;0,'Orçamento-base'!C50,"")</f>
        <v>4.4.</v>
      </c>
      <c r="D50" s="257" t="str">
        <f>IF('Orçamento-base'!G50&gt;0,'Orçamento-base'!G50,"")</f>
        <v>TIRANTE DE FERRO REDONDO 10,0 MM</v>
      </c>
      <c r="E50" s="255">
        <f>IF('Orçamento-base'!H50&gt;0,'Orçamento-base'!H50,"")</f>
        <v>338</v>
      </c>
      <c r="F50" s="155" t="str">
        <f>IF('Orçamento-base'!I50&gt;0,'Orçamento-base'!I50,"")</f>
        <v>m</v>
      </c>
      <c r="G50" s="173"/>
      <c r="H50" s="155" t="str">
        <f t="shared" si="0"/>
        <v/>
      </c>
      <c r="I50" s="147"/>
      <c r="J50" s="147"/>
      <c r="K50" s="71"/>
    </row>
    <row r="51" spans="1:11" ht="30" x14ac:dyDescent="0.25">
      <c r="A51" s="161">
        <f>IF('Orçamento-base'!A51&gt;0,'Orçamento-base'!A51,"")</f>
        <v>1</v>
      </c>
      <c r="B51" s="161">
        <f>'Orçamento-base'!B51</f>
        <v>36</v>
      </c>
      <c r="C51" s="161" t="str">
        <f>IF('Orçamento-base'!C51&gt;0,'Orçamento-base'!C51,"")</f>
        <v>4.5.</v>
      </c>
      <c r="D51" s="257" t="str">
        <f>IF('Orçamento-base'!G51&gt;0,'Orçamento-base'!G51,"")</f>
        <v>TERÇA "SOB A COBERTURA 18X34M" DE PERFIL METÁLICO 17X40X100X40X17 E=2,65MM</v>
      </c>
      <c r="E51" s="255">
        <f>IF('Orçamento-base'!H51&gt;0,'Orçamento-base'!H51,"")</f>
        <v>612</v>
      </c>
      <c r="F51" s="155" t="str">
        <f>IF('Orçamento-base'!I51&gt;0,'Orçamento-base'!I51,"")</f>
        <v>m</v>
      </c>
      <c r="G51" s="173"/>
      <c r="H51" s="155" t="str">
        <f t="shared" si="0"/>
        <v/>
      </c>
      <c r="I51" s="147"/>
      <c r="J51" s="147"/>
      <c r="K51" s="71"/>
    </row>
    <row r="52" spans="1:11" x14ac:dyDescent="0.25">
      <c r="A52" s="161">
        <f>IF('Orçamento-base'!A52&gt;0,'Orçamento-base'!A52,"")</f>
        <v>1</v>
      </c>
      <c r="B52" s="161" t="str">
        <f>'Orçamento-base'!B52</f>
        <v/>
      </c>
      <c r="C52" s="161" t="str">
        <f>IF('Orçamento-base'!C52&gt;0,'Orçamento-base'!C52,"")</f>
        <v>5.</v>
      </c>
      <c r="D52" s="257" t="str">
        <f>IF('Orçamento-base'!G52&gt;0,'Orçamento-base'!G52,"")</f>
        <v>COBERTURA</v>
      </c>
      <c r="E52" s="255" t="str">
        <f>IF('Orçamento-base'!H52&gt;0,'Orçamento-base'!H52,"")</f>
        <v/>
      </c>
      <c r="F52" s="155" t="str">
        <f>IF('Orçamento-base'!I52&gt;0,'Orçamento-base'!I52,"")</f>
        <v/>
      </c>
      <c r="G52" s="173"/>
      <c r="H52" s="155" t="str">
        <f t="shared" si="0"/>
        <v/>
      </c>
      <c r="I52" s="147"/>
      <c r="J52" s="147"/>
      <c r="K52" s="71"/>
    </row>
    <row r="53" spans="1:11" ht="30" x14ac:dyDescent="0.25">
      <c r="A53" s="161">
        <f>IF('Orçamento-base'!A53&gt;0,'Orçamento-base'!A53,"")</f>
        <v>1</v>
      </c>
      <c r="B53" s="161">
        <f>'Orçamento-base'!B53</f>
        <v>37</v>
      </c>
      <c r="C53" s="161" t="str">
        <f>IF('Orçamento-base'!C53&gt;0,'Orçamento-base'!C53,"")</f>
        <v>5.1.</v>
      </c>
      <c r="D53" s="257" t="str">
        <f>IF('Orçamento-base'!G53&gt;0,'Orçamento-base'!G53,"")</f>
        <v>TELHAMENTO COM TELHA DE AÇO/ALUMÍNIO E = 0,5 MM, COM ATÉ 2 ÁGUAS, INCLUSO IÇAMENTO. AF_06/2016</v>
      </c>
      <c r="E53" s="255">
        <f>IF('Orçamento-base'!H53&gt;0,'Orçamento-base'!H53,"")</f>
        <v>700</v>
      </c>
      <c r="F53" s="155" t="str">
        <f>IF('Orçamento-base'!I53&gt;0,'Orçamento-base'!I53,"")</f>
        <v>m2</v>
      </c>
      <c r="G53" s="173"/>
      <c r="H53" s="155" t="str">
        <f t="shared" si="0"/>
        <v/>
      </c>
      <c r="I53" s="147"/>
      <c r="J53" s="147"/>
      <c r="K53" s="71"/>
    </row>
    <row r="54" spans="1:11" ht="30" x14ac:dyDescent="0.25">
      <c r="A54" s="161">
        <f>IF('Orçamento-base'!A54&gt;0,'Orçamento-base'!A54,"")</f>
        <v>1</v>
      </c>
      <c r="B54" s="161">
        <f>'Orçamento-base'!B54</f>
        <v>38</v>
      </c>
      <c r="C54" s="161" t="str">
        <f>IF('Orçamento-base'!C54&gt;0,'Orçamento-base'!C54,"")</f>
        <v>5.2.</v>
      </c>
      <c r="D54" s="257" t="str">
        <f>IF('Orçamento-base'!G54&gt;0,'Orçamento-base'!G54,"")</f>
        <v>TELHAMENTO COM TELHA DE AÇO/ALUMÍNIO E = 0,5 MM, COM ATÉ 2 ÁGUAS, INCLUSO IÇAMENTO. AF_06/2016</v>
      </c>
      <c r="E54" s="255">
        <f>IF('Orçamento-base'!H54&gt;0,'Orçamento-base'!H54,"")</f>
        <v>42</v>
      </c>
      <c r="F54" s="155" t="str">
        <f>IF('Orçamento-base'!I54&gt;0,'Orçamento-base'!I54,"")</f>
        <v>m2</v>
      </c>
      <c r="G54" s="173"/>
      <c r="H54" s="155" t="str">
        <f t="shared" si="0"/>
        <v/>
      </c>
      <c r="I54" s="147"/>
      <c r="J54" s="147"/>
      <c r="K54" s="71"/>
    </row>
    <row r="55" spans="1:11" ht="45" x14ac:dyDescent="0.25">
      <c r="A55" s="161">
        <f>IF('Orçamento-base'!A55&gt;0,'Orçamento-base'!A55,"")</f>
        <v>1</v>
      </c>
      <c r="B55" s="161">
        <f>'Orçamento-base'!B55</f>
        <v>39</v>
      </c>
      <c r="C55" s="161" t="str">
        <f>IF('Orçamento-base'!C55&gt;0,'Orçamento-base'!C55,"")</f>
        <v>5.3.</v>
      </c>
      <c r="D55" s="257" t="str">
        <f>IF('Orçamento-base'!G55&gt;0,'Orçamento-base'!G55,"")</f>
        <v>CALHA EM CHAPA DE AÇO GALVANIZADO NÚMERO 24, DESENVOLVIMENTO DE 50 CM, INCLUSO TRANSPORTE VERTICAL. AF_06/2016</v>
      </c>
      <c r="E55" s="255">
        <f>IF('Orçamento-base'!H55&gt;0,'Orçamento-base'!H55,"")</f>
        <v>68</v>
      </c>
      <c r="F55" s="155" t="str">
        <f>IF('Orçamento-base'!I55&gt;0,'Orçamento-base'!I55,"")</f>
        <v>m</v>
      </c>
      <c r="G55" s="173"/>
      <c r="H55" s="155" t="str">
        <f t="shared" si="0"/>
        <v/>
      </c>
      <c r="I55" s="147"/>
      <c r="J55" s="147"/>
      <c r="K55" s="71"/>
    </row>
    <row r="56" spans="1:11" ht="45" x14ac:dyDescent="0.25">
      <c r="A56" s="161">
        <f>IF('Orçamento-base'!A56&gt;0,'Orçamento-base'!A56,"")</f>
        <v>1</v>
      </c>
      <c r="B56" s="161">
        <f>'Orçamento-base'!B56</f>
        <v>40</v>
      </c>
      <c r="C56" s="161" t="str">
        <f>IF('Orçamento-base'!C56&gt;0,'Orçamento-base'!C56,"")</f>
        <v>5.4.</v>
      </c>
      <c r="D56" s="257" t="str">
        <f>IF('Orçamento-base'!G56&gt;0,'Orçamento-base'!G56,"")</f>
        <v>TUBO PVC, SÉRIE R, ÁGUA PLUVIAL, DN 100 MM, FORNECIDO E INSTALADO EM CONDUTORES VERTICAIS DE ÁGUAS PLUVIAIS. AF_12/2014</v>
      </c>
      <c r="E56" s="255">
        <f>IF('Orçamento-base'!H56&gt;0,'Orçamento-base'!H56,"")</f>
        <v>56</v>
      </c>
      <c r="F56" s="155" t="str">
        <f>IF('Orçamento-base'!I56&gt;0,'Orçamento-base'!I56,"")</f>
        <v>m</v>
      </c>
      <c r="G56" s="173"/>
      <c r="H56" s="155" t="str">
        <f t="shared" si="0"/>
        <v/>
      </c>
      <c r="I56" s="147"/>
      <c r="J56" s="147"/>
      <c r="K56" s="71"/>
    </row>
    <row r="57" spans="1:11" ht="45" x14ac:dyDescent="0.25">
      <c r="A57" s="161">
        <f>IF('Orçamento-base'!A57&gt;0,'Orçamento-base'!A57,"")</f>
        <v>1</v>
      </c>
      <c r="B57" s="161">
        <f>'Orçamento-base'!B57</f>
        <v>41</v>
      </c>
      <c r="C57" s="161" t="str">
        <f>IF('Orçamento-base'!C57&gt;0,'Orçamento-base'!C57,"")</f>
        <v>5.5.</v>
      </c>
      <c r="D57" s="257" t="str">
        <f>IF('Orçamento-base'!G57&gt;0,'Orçamento-base'!G57,"")</f>
        <v>JOELHO 90 GRAUS, PVC, SERIE R, ÁGUA PLUVIAL, DN 100 MM, JUNTA ELÁSTICA, FORNECIDO E INSTALADO EM RAMAL DE ENCAMINHAMENTO. AF_12/2014</v>
      </c>
      <c r="E57" s="255">
        <f>IF('Orçamento-base'!H57&gt;0,'Orçamento-base'!H57,"")</f>
        <v>32</v>
      </c>
      <c r="F57" s="155" t="str">
        <f>IF('Orçamento-base'!I57&gt;0,'Orçamento-base'!I57,"")</f>
        <v>un</v>
      </c>
      <c r="G57" s="173"/>
      <c r="H57" s="155" t="str">
        <f t="shared" si="0"/>
        <v/>
      </c>
      <c r="I57" s="147"/>
      <c r="J57" s="147"/>
      <c r="K57" s="71"/>
    </row>
    <row r="58" spans="1:11" x14ac:dyDescent="0.25">
      <c r="A58" s="161">
        <f>IF('Orçamento-base'!A58&gt;0,'Orçamento-base'!A58,"")</f>
        <v>1</v>
      </c>
      <c r="B58" s="161">
        <f>'Orçamento-base'!B58</f>
        <v>42</v>
      </c>
      <c r="C58" s="161" t="str">
        <f>IF('Orçamento-base'!C58&gt;0,'Orçamento-base'!C58,"")</f>
        <v>5.6.</v>
      </c>
      <c r="D58" s="257" t="str">
        <f>IF('Orçamento-base'!G58&gt;0,'Orçamento-base'!G58,"")</f>
        <v>CUMEEIRA EM PERFIL ONDULADO DE ALUMÍNIO</v>
      </c>
      <c r="E58" s="255">
        <f>IF('Orçamento-base'!H58&gt;0,'Orçamento-base'!H58,"")</f>
        <v>34</v>
      </c>
      <c r="F58" s="155" t="str">
        <f>IF('Orçamento-base'!I58&gt;0,'Orçamento-base'!I58,"")</f>
        <v>m</v>
      </c>
      <c r="G58" s="173"/>
      <c r="H58" s="155" t="str">
        <f t="shared" si="0"/>
        <v/>
      </c>
      <c r="I58" s="147"/>
      <c r="J58" s="147"/>
      <c r="K58" s="71"/>
    </row>
    <row r="59" spans="1:11" x14ac:dyDescent="0.25">
      <c r="A59" s="161">
        <f>IF('Orçamento-base'!A59&gt;0,'Orçamento-base'!A59,"")</f>
        <v>1</v>
      </c>
      <c r="B59" s="161" t="str">
        <f>'Orçamento-base'!B59</f>
        <v/>
      </c>
      <c r="C59" s="161" t="str">
        <f>IF('Orçamento-base'!C59&gt;0,'Orçamento-base'!C59,"")</f>
        <v>6.</v>
      </c>
      <c r="D59" s="257" t="str">
        <f>IF('Orçamento-base'!G59&gt;0,'Orçamento-base'!G59,"")</f>
        <v>REVESTIMENTOS</v>
      </c>
      <c r="E59" s="255" t="str">
        <f>IF('Orçamento-base'!H59&gt;0,'Orçamento-base'!H59,"")</f>
        <v/>
      </c>
      <c r="F59" s="155" t="str">
        <f>IF('Orçamento-base'!I59&gt;0,'Orçamento-base'!I59,"")</f>
        <v/>
      </c>
      <c r="G59" s="173"/>
      <c r="H59" s="155" t="str">
        <f t="shared" si="0"/>
        <v/>
      </c>
      <c r="I59" s="147"/>
      <c r="J59" s="147"/>
      <c r="K59" s="71"/>
    </row>
    <row r="60" spans="1:11" ht="60" x14ac:dyDescent="0.25">
      <c r="A60" s="161">
        <f>IF('Orçamento-base'!A60&gt;0,'Orçamento-base'!A60,"")</f>
        <v>1</v>
      </c>
      <c r="B60" s="161">
        <f>'Orçamento-base'!B60</f>
        <v>43</v>
      </c>
      <c r="C60" s="161" t="str">
        <f>IF('Orçamento-base'!C60&gt;0,'Orçamento-base'!C60,"")</f>
        <v>6.1.</v>
      </c>
      <c r="D60" s="257" t="str">
        <f>IF('Orçamento-base'!G60&gt;0,'Orçamento-base'!G60,"")</f>
        <v>CHAPISCO APLICADO EM ALVENARIAS E ESTRUTURAS DE CONCRETO INTERNAS, COM COLHER DE PEDREIRO.  ARGAMASSA TRAÇO 1:3 COM PREPARO EM BETONEIRA 400L. AF_06/2014</v>
      </c>
      <c r="E60" s="255">
        <f>IF('Orçamento-base'!H60&gt;0,'Orçamento-base'!H60,"")</f>
        <v>80</v>
      </c>
      <c r="F60" s="155" t="str">
        <f>IF('Orçamento-base'!I60&gt;0,'Orçamento-base'!I60,"")</f>
        <v>m2</v>
      </c>
      <c r="G60" s="173"/>
      <c r="H60" s="155" t="str">
        <f t="shared" si="0"/>
        <v/>
      </c>
      <c r="I60" s="147"/>
      <c r="J60" s="147"/>
      <c r="K60" s="71"/>
    </row>
    <row r="61" spans="1:11" ht="60" x14ac:dyDescent="0.25">
      <c r="A61" s="161">
        <f>IF('Orçamento-base'!A61&gt;0,'Orçamento-base'!A61,"")</f>
        <v>1</v>
      </c>
      <c r="B61" s="161">
        <f>'Orçamento-base'!B61</f>
        <v>44</v>
      </c>
      <c r="C61" s="161" t="str">
        <f>IF('Orçamento-base'!C61&gt;0,'Orçamento-base'!C61,"")</f>
        <v>6.2.</v>
      </c>
      <c r="D61" s="257" t="str">
        <f>IF('Orçamento-base'!G61&gt;0,'Orçamento-base'!G61,"")</f>
        <v>CHAPISCO APLICADO EM ALVENARIA (COM PRESENÇA DE VÃOS) E ESTRUTURAS DE CONCRETO DE FACHADA, COM ROLO PARA TEXTURA ACRÍLICA.  ARGAMASSA INDUSTRIALIZADA COM PREPARO EM MISTURADOR 300 KG. AF_06/2014</v>
      </c>
      <c r="E61" s="255">
        <f>IF('Orçamento-base'!H61&gt;0,'Orçamento-base'!H61,"")</f>
        <v>80</v>
      </c>
      <c r="F61" s="155" t="str">
        <f>IF('Orçamento-base'!I61&gt;0,'Orçamento-base'!I61,"")</f>
        <v>m2</v>
      </c>
      <c r="G61" s="173"/>
      <c r="H61" s="155" t="str">
        <f t="shared" si="0"/>
        <v/>
      </c>
      <c r="I61" s="147"/>
      <c r="J61" s="147"/>
      <c r="K61" s="71"/>
    </row>
    <row r="62" spans="1:11" ht="45" x14ac:dyDescent="0.25">
      <c r="A62" s="161">
        <f>IF('Orçamento-base'!A62&gt;0,'Orçamento-base'!A62,"")</f>
        <v>1</v>
      </c>
      <c r="B62" s="161">
        <f>'Orçamento-base'!B62</f>
        <v>45</v>
      </c>
      <c r="C62" s="161" t="str">
        <f>IF('Orçamento-base'!C62&gt;0,'Orçamento-base'!C62,"")</f>
        <v>6.3.</v>
      </c>
      <c r="D62" s="257" t="str">
        <f>IF('Orçamento-base'!G62&gt;0,'Orçamento-base'!G62,"")</f>
        <v>CHAPISCO APLICADO NO TETO, COM ROLO PARA TEXTURA ACRÍLICA. ARGAMASSA INDUSTRIALIZADA COM PREPARO EM MISTURADOR 300 KG. AF_06/2014</v>
      </c>
      <c r="E62" s="255">
        <f>IF('Orçamento-base'!H62&gt;0,'Orçamento-base'!H62,"")</f>
        <v>46.9</v>
      </c>
      <c r="F62" s="155" t="str">
        <f>IF('Orçamento-base'!I62&gt;0,'Orçamento-base'!I62,"")</f>
        <v>m2</v>
      </c>
      <c r="G62" s="173"/>
      <c r="H62" s="155" t="str">
        <f t="shared" si="0"/>
        <v/>
      </c>
      <c r="I62" s="147"/>
      <c r="J62" s="147"/>
      <c r="K62" s="71"/>
    </row>
    <row r="63" spans="1:11" ht="75" x14ac:dyDescent="0.25">
      <c r="A63" s="161">
        <f>IF('Orçamento-base'!A63&gt;0,'Orçamento-base'!A63,"")</f>
        <v>1</v>
      </c>
      <c r="B63" s="161">
        <f>'Orçamento-base'!B63</f>
        <v>46</v>
      </c>
      <c r="C63" s="161" t="str">
        <f>IF('Orçamento-base'!C63&gt;0,'Orçamento-base'!C63,"")</f>
        <v>6.4.</v>
      </c>
      <c r="D63" s="257" t="str">
        <f>IF('Orçamento-base'!G63&gt;0,'Orçamento-base'!G63,"")</f>
        <v>MASSA ÚNICA, PARA RECEBIMENTO DE PINTURA, EM ARGAMASSA TRAÇO 1:2:8, PREPARO MECÂNICO COM BETONEIRA 400L, APLICADA MANUALMENTE EM FACES INTERNAS DE PAREDES, ESPESSURA DE 20MM, COM EXECUÇÃO DE TALISCAS. AF_06/2014</v>
      </c>
      <c r="E63" s="255">
        <f>IF('Orçamento-base'!H63&gt;0,'Orçamento-base'!H63,"")</f>
        <v>15.3</v>
      </c>
      <c r="F63" s="155" t="str">
        <f>IF('Orçamento-base'!I63&gt;0,'Orçamento-base'!I63,"")</f>
        <v>m2</v>
      </c>
      <c r="G63" s="173"/>
      <c r="H63" s="155" t="str">
        <f t="shared" si="0"/>
        <v/>
      </c>
      <c r="I63" s="147"/>
      <c r="J63" s="147"/>
      <c r="K63" s="71"/>
    </row>
    <row r="64" spans="1:11" ht="75" x14ac:dyDescent="0.25">
      <c r="A64" s="161">
        <f>IF('Orçamento-base'!A64&gt;0,'Orçamento-base'!A64,"")</f>
        <v>1</v>
      </c>
      <c r="B64" s="161">
        <f>'Orçamento-base'!B64</f>
        <v>47</v>
      </c>
      <c r="C64" s="161" t="str">
        <f>IF('Orçamento-base'!C64&gt;0,'Orçamento-base'!C64,"")</f>
        <v>6.5.</v>
      </c>
      <c r="D64" s="257" t="str">
        <f>IF('Orçamento-base'!G64&gt;0,'Orçamento-base'!G64,"")</f>
        <v>EMBOÇO, PARA RECEBIMENTO DE CERÂMICA, EM ARGAMASSA TRAÇO 1:2:8, PREPARO MECÂNICO COM BETONEIRA 400L, APLICADO MANUALMENTE EM FACES INTERNAS DE PAREDES, PARA AMBIENTE COM ÁREA ENTRE 5M2 E 10M2, ESPESSURA DE 20MM, COM EXECUÇÃO DE TALISCAS. AF_06/2014</v>
      </c>
      <c r="E64" s="255">
        <f>IF('Orçamento-base'!H64&gt;0,'Orçamento-base'!H64,"")</f>
        <v>64.7</v>
      </c>
      <c r="F64" s="155" t="str">
        <f>IF('Orçamento-base'!I64&gt;0,'Orçamento-base'!I64,"")</f>
        <v>m2</v>
      </c>
      <c r="G64" s="173"/>
      <c r="H64" s="155" t="str">
        <f t="shared" si="0"/>
        <v/>
      </c>
      <c r="I64" s="147"/>
      <c r="J64" s="147"/>
      <c r="K64" s="71"/>
    </row>
    <row r="65" spans="1:11" ht="60" x14ac:dyDescent="0.25">
      <c r="A65" s="161">
        <f>IF('Orçamento-base'!A65&gt;0,'Orçamento-base'!A65,"")</f>
        <v>1</v>
      </c>
      <c r="B65" s="161">
        <f>'Orçamento-base'!B65</f>
        <v>48</v>
      </c>
      <c r="C65" s="161" t="str">
        <f>IF('Orçamento-base'!C65&gt;0,'Orçamento-base'!C65,"")</f>
        <v>6.6.</v>
      </c>
      <c r="D65" s="257" t="str">
        <f>IF('Orçamento-base'!G65&gt;0,'Orçamento-base'!G65,"")</f>
        <v>EMBOÇO OU MASSA ÚNICA EM ARGAMASSA TRAÇO 1:2:8, PREPARO MECÂNICO COM BETONEIRA 400 L, APLICADA MANUALMENTE EM PANOS DE FACHADA COM PRESENÇA DE VÃOS, ESPESSURA DE 25 MM. AF_06/2014</v>
      </c>
      <c r="E65" s="255">
        <f>IF('Orçamento-base'!H65&gt;0,'Orçamento-base'!H65,"")</f>
        <v>80</v>
      </c>
      <c r="F65" s="155" t="str">
        <f>IF('Orçamento-base'!I65&gt;0,'Orçamento-base'!I65,"")</f>
        <v>m2</v>
      </c>
      <c r="G65" s="173"/>
      <c r="H65" s="155" t="str">
        <f t="shared" si="0"/>
        <v/>
      </c>
      <c r="I65" s="147"/>
      <c r="J65" s="147"/>
      <c r="K65" s="71"/>
    </row>
    <row r="66" spans="1:11" ht="75" x14ac:dyDescent="0.25">
      <c r="A66" s="161">
        <f>IF('Orçamento-base'!A66&gt;0,'Orçamento-base'!A66,"")</f>
        <v>1</v>
      </c>
      <c r="B66" s="161">
        <f>'Orçamento-base'!B66</f>
        <v>49</v>
      </c>
      <c r="C66" s="161" t="str">
        <f>IF('Orçamento-base'!C66&gt;0,'Orçamento-base'!C66,"")</f>
        <v>6.7.</v>
      </c>
      <c r="D66" s="257" t="str">
        <f>IF('Orçamento-base'!G66&gt;0,'Orçamento-base'!G66,"")</f>
        <v>MASSA ÚNICA, PARA RECEBIMENTO DE PINTURA, EM ARGAMASSA TRAÇO 1:2:8, PREPARO MECÂNICO COM BETONEIRA 400L, APLICADA MANUALMENTE EM TETO, ESPESSURA DE 20MM, COM EXECUÇÃO DE TALISCAS. AF_03/2015</v>
      </c>
      <c r="E66" s="255">
        <f>IF('Orçamento-base'!H66&gt;0,'Orçamento-base'!H66,"")</f>
        <v>46.9</v>
      </c>
      <c r="F66" s="155" t="str">
        <f>IF('Orçamento-base'!I66&gt;0,'Orçamento-base'!I66,"")</f>
        <v>m2</v>
      </c>
      <c r="G66" s="173"/>
      <c r="H66" s="155" t="str">
        <f t="shared" si="0"/>
        <v/>
      </c>
      <c r="I66" s="147"/>
      <c r="J66" s="147"/>
      <c r="K66" s="71"/>
    </row>
    <row r="67" spans="1:11" ht="60" x14ac:dyDescent="0.25">
      <c r="A67" s="161">
        <f>IF('Orçamento-base'!A67&gt;0,'Orçamento-base'!A67,"")</f>
        <v>1</v>
      </c>
      <c r="B67" s="161">
        <f>'Orçamento-base'!B67</f>
        <v>50</v>
      </c>
      <c r="C67" s="161" t="str">
        <f>IF('Orçamento-base'!C67&gt;0,'Orçamento-base'!C67,"")</f>
        <v>6.8.</v>
      </c>
      <c r="D67" s="257" t="str">
        <f>IF('Orçamento-base'!G67&gt;0,'Orçamento-base'!G67,"")</f>
        <v>REVESTIMENTO CERÂMICO PARA PAREDES INTERNAS COM PLACAS TIPO ESMALTADA EXTRA DE DIMENSÕES 25X35 CM APLICADAS EM AMBIENTES DE ÁREA MAIOR QUE 5 M² A MEIA ALTURA DAS PAREDES. AF_06/2014</v>
      </c>
      <c r="E67" s="255">
        <f>IF('Orçamento-base'!H67&gt;0,'Orçamento-base'!H67,"")</f>
        <v>64.7</v>
      </c>
      <c r="F67" s="155" t="str">
        <f>IF('Orçamento-base'!I67&gt;0,'Orçamento-base'!I67,"")</f>
        <v>m2</v>
      </c>
      <c r="G67" s="173"/>
      <c r="H67" s="155" t="str">
        <f t="shared" si="0"/>
        <v/>
      </c>
      <c r="I67" s="147"/>
      <c r="J67" s="147"/>
      <c r="K67" s="71"/>
    </row>
    <row r="68" spans="1:11" x14ac:dyDescent="0.25">
      <c r="A68" s="161">
        <f>IF('Orçamento-base'!A68&gt;0,'Orçamento-base'!A68,"")</f>
        <v>1</v>
      </c>
      <c r="B68" s="161" t="str">
        <f>'Orçamento-base'!B68</f>
        <v/>
      </c>
      <c r="C68" s="161" t="str">
        <f>IF('Orçamento-base'!C68&gt;0,'Orçamento-base'!C68,"")</f>
        <v>7.</v>
      </c>
      <c r="D68" s="257" t="str">
        <f>IF('Orçamento-base'!G68&gt;0,'Orçamento-base'!G68,"")</f>
        <v>PISOS</v>
      </c>
      <c r="E68" s="255" t="str">
        <f>IF('Orçamento-base'!H68&gt;0,'Orçamento-base'!H68,"")</f>
        <v/>
      </c>
      <c r="F68" s="155" t="str">
        <f>IF('Orçamento-base'!I68&gt;0,'Orçamento-base'!I68,"")</f>
        <v/>
      </c>
      <c r="G68" s="173"/>
      <c r="H68" s="155" t="str">
        <f t="shared" si="0"/>
        <v/>
      </c>
      <c r="I68" s="147"/>
      <c r="J68" s="147"/>
      <c r="K68" s="71"/>
    </row>
    <row r="69" spans="1:11" ht="30" x14ac:dyDescent="0.25">
      <c r="A69" s="161">
        <f>IF('Orçamento-base'!A69&gt;0,'Orçamento-base'!A69,"")</f>
        <v>1</v>
      </c>
      <c r="B69" s="161">
        <f>'Orçamento-base'!B69</f>
        <v>51</v>
      </c>
      <c r="C69" s="161" t="str">
        <f>IF('Orçamento-base'!C69&gt;0,'Orçamento-base'!C69,"")</f>
        <v>7.1.</v>
      </c>
      <c r="D69" s="257" t="str">
        <f>IF('Orçamento-base'!G69&gt;0,'Orçamento-base'!G69,"")</f>
        <v>ATERRO MANUAL DE VALAS COM SOLO ARGILO-ARENOSO E COMPACTAÇÃO MECANIZADA. AF_05/2016</v>
      </c>
      <c r="E69" s="255">
        <f>IF('Orçamento-base'!H69&gt;0,'Orçamento-base'!H69,"")</f>
        <v>30.4</v>
      </c>
      <c r="F69" s="155" t="str">
        <f>IF('Orçamento-base'!I69&gt;0,'Orçamento-base'!I69,"")</f>
        <v>m3</v>
      </c>
      <c r="G69" s="173"/>
      <c r="H69" s="155" t="str">
        <f t="shared" si="0"/>
        <v/>
      </c>
      <c r="I69" s="147"/>
      <c r="J69" s="147"/>
      <c r="K69" s="71"/>
    </row>
    <row r="70" spans="1:11" ht="30" x14ac:dyDescent="0.25">
      <c r="A70" s="161">
        <f>IF('Orçamento-base'!A70&gt;0,'Orçamento-base'!A70,"")</f>
        <v>1</v>
      </c>
      <c r="B70" s="161">
        <f>'Orçamento-base'!B70</f>
        <v>52</v>
      </c>
      <c r="C70" s="161" t="str">
        <f>IF('Orçamento-base'!C70&gt;0,'Orçamento-base'!C70,"")</f>
        <v>7.2.</v>
      </c>
      <c r="D70" s="257" t="str">
        <f>IF('Orçamento-base'!G70&gt;0,'Orçamento-base'!G70,"")</f>
        <v>LASTRO DE CONCRETO MAGRO, APLICADO EM PISOS OU RADIERS, ESPESSURA DE 5 CM. AF_07_2016</v>
      </c>
      <c r="E70" s="255">
        <f>IF('Orçamento-base'!H70&gt;0,'Orçamento-base'!H70,"")</f>
        <v>37</v>
      </c>
      <c r="F70" s="155" t="str">
        <f>IF('Orçamento-base'!I70&gt;0,'Orçamento-base'!I70,"")</f>
        <v>m2</v>
      </c>
      <c r="G70" s="173"/>
      <c r="H70" s="155" t="str">
        <f t="shared" si="0"/>
        <v/>
      </c>
      <c r="I70" s="147"/>
      <c r="J70" s="147"/>
      <c r="K70" s="71"/>
    </row>
    <row r="71" spans="1:11" ht="45" x14ac:dyDescent="0.25">
      <c r="A71" s="161">
        <f>IF('Orçamento-base'!A71&gt;0,'Orçamento-base'!A71,"")</f>
        <v>1</v>
      </c>
      <c r="B71" s="161">
        <f>'Orçamento-base'!B71</f>
        <v>53</v>
      </c>
      <c r="C71" s="161" t="str">
        <f>IF('Orçamento-base'!C71&gt;0,'Orçamento-base'!C71,"")</f>
        <v>7.3.</v>
      </c>
      <c r="D71" s="257" t="str">
        <f>IF('Orçamento-base'!G71&gt;0,'Orçamento-base'!G71,"")</f>
        <v>REVESTIMENTO CERÂMICO PARA PISO COM PLACAS TIPO ESMALTADA EXTRA DE DIMENSÕES 60X60 CM APLICADA EM AMBIENTES DE ÁREA MAIOR QUE 10 M2. AF_06/2014</v>
      </c>
      <c r="E71" s="255">
        <f>IF('Orçamento-base'!H71&gt;0,'Orçamento-base'!H71,"")</f>
        <v>37</v>
      </c>
      <c r="F71" s="155" t="str">
        <f>IF('Orçamento-base'!I71&gt;0,'Orçamento-base'!I71,"")</f>
        <v>m2</v>
      </c>
      <c r="G71" s="173"/>
      <c r="H71" s="155" t="str">
        <f t="shared" si="0"/>
        <v/>
      </c>
      <c r="I71" s="147"/>
      <c r="J71" s="147"/>
      <c r="K71" s="71"/>
    </row>
    <row r="72" spans="1:11" ht="30" x14ac:dyDescent="0.25">
      <c r="A72" s="161">
        <f>IF('Orçamento-base'!A72&gt;0,'Orçamento-base'!A72,"")</f>
        <v>1</v>
      </c>
      <c r="B72" s="161">
        <f>'Orçamento-base'!B72</f>
        <v>54</v>
      </c>
      <c r="C72" s="161" t="str">
        <f>IF('Orçamento-base'!C72&gt;0,'Orçamento-base'!C72,"")</f>
        <v>7.4.</v>
      </c>
      <c r="D72" s="257" t="str">
        <f>IF('Orçamento-base'!G72&gt;0,'Orçamento-base'!G72,"")</f>
        <v>LASTRO COM MATERIAL GRANULAR, APLICAÇÃO EM PISOS OU RADIERS, ESPESSURA DE *5 CM*. AF_08/2017</v>
      </c>
      <c r="E72" s="255">
        <f>IF('Orçamento-base'!H72&gt;0,'Orçamento-base'!H72,"")</f>
        <v>18.3</v>
      </c>
      <c r="F72" s="155" t="str">
        <f>IF('Orçamento-base'!I72&gt;0,'Orçamento-base'!I72,"")</f>
        <v>m3</v>
      </c>
      <c r="G72" s="173"/>
      <c r="H72" s="155" t="str">
        <f t="shared" si="0"/>
        <v/>
      </c>
      <c r="I72" s="147"/>
      <c r="J72" s="147"/>
      <c r="K72" s="71"/>
    </row>
    <row r="73" spans="1:11" ht="45" x14ac:dyDescent="0.25">
      <c r="A73" s="161">
        <f>IF('Orçamento-base'!A73&gt;0,'Orçamento-base'!A73,"")</f>
        <v>1</v>
      </c>
      <c r="B73" s="161">
        <f>'Orçamento-base'!B73</f>
        <v>55</v>
      </c>
      <c r="C73" s="161" t="str">
        <f>IF('Orçamento-base'!C73&gt;0,'Orçamento-base'!C73,"")</f>
        <v>7.5.</v>
      </c>
      <c r="D73" s="257" t="str">
        <f>IF('Orçamento-base'!G73&gt;0,'Orçamento-base'!G73,"")</f>
        <v>EXECUÇÃO DE PISO DE CONCRETO COM CONCRETO MOLDADO IN LOCO, USINADO, ACABAMENTO POLIDO MECANICAMENTE, ESPESSURA 8 CM, ARMADO</v>
      </c>
      <c r="E73" s="255">
        <f>IF('Orçamento-base'!H73&gt;0,'Orçamento-base'!H73,"")</f>
        <v>591.45000000000005</v>
      </c>
      <c r="F73" s="155" t="str">
        <f>IF('Orçamento-base'!I73&gt;0,'Orçamento-base'!I73,"")</f>
        <v>m2</v>
      </c>
      <c r="G73" s="173"/>
      <c r="H73" s="155" t="str">
        <f t="shared" si="0"/>
        <v/>
      </c>
      <c r="I73" s="147"/>
      <c r="J73" s="147"/>
      <c r="K73" s="71"/>
    </row>
    <row r="74" spans="1:11" x14ac:dyDescent="0.25">
      <c r="A74" s="161">
        <f>IF('Orçamento-base'!A74&gt;0,'Orçamento-base'!A74,"")</f>
        <v>1</v>
      </c>
      <c r="B74" s="161" t="str">
        <f>'Orçamento-base'!B74</f>
        <v/>
      </c>
      <c r="C74" s="161" t="str">
        <f>IF('Orçamento-base'!C74&gt;0,'Orçamento-base'!C74,"")</f>
        <v>8.</v>
      </c>
      <c r="D74" s="257" t="str">
        <f>IF('Orçamento-base'!G74&gt;0,'Orçamento-base'!G74,"")</f>
        <v>PINTURAS</v>
      </c>
      <c r="E74" s="255" t="str">
        <f>IF('Orçamento-base'!H74&gt;0,'Orçamento-base'!H74,"")</f>
        <v/>
      </c>
      <c r="F74" s="155" t="str">
        <f>IF('Orçamento-base'!I74&gt;0,'Orçamento-base'!I74,"")</f>
        <v/>
      </c>
      <c r="G74" s="173"/>
      <c r="H74" s="155" t="str">
        <f t="shared" si="0"/>
        <v/>
      </c>
      <c r="I74" s="147"/>
      <c r="J74" s="147"/>
      <c r="K74" s="71"/>
    </row>
    <row r="75" spans="1:11" ht="30" x14ac:dyDescent="0.25">
      <c r="A75" s="161">
        <f>IF('Orçamento-base'!A75&gt;0,'Orçamento-base'!A75,"")</f>
        <v>1</v>
      </c>
      <c r="B75" s="161">
        <f>'Orçamento-base'!B75</f>
        <v>56</v>
      </c>
      <c r="C75" s="161" t="str">
        <f>IF('Orçamento-base'!C75&gt;0,'Orçamento-base'!C75,"")</f>
        <v>8.1.</v>
      </c>
      <c r="D75" s="257" t="str">
        <f>IF('Orçamento-base'!G75&gt;0,'Orçamento-base'!G75,"")</f>
        <v>APLICAÇÃO DE FUNDO SELADOR ACRÍLICO EM PAREDES, UMA DEMÃO. AF_06/2014</v>
      </c>
      <c r="E75" s="255">
        <f>IF('Orçamento-base'!H75&gt;0,'Orçamento-base'!H75,"")</f>
        <v>15.3</v>
      </c>
      <c r="F75" s="155" t="str">
        <f>IF('Orçamento-base'!I75&gt;0,'Orçamento-base'!I75,"")</f>
        <v>m2</v>
      </c>
      <c r="G75" s="173"/>
      <c r="H75" s="155" t="str">
        <f t="shared" si="0"/>
        <v/>
      </c>
      <c r="I75" s="147"/>
      <c r="J75" s="147"/>
      <c r="K75" s="71"/>
    </row>
    <row r="76" spans="1:11" ht="30" x14ac:dyDescent="0.25">
      <c r="A76" s="161">
        <f>IF('Orçamento-base'!A76&gt;0,'Orçamento-base'!A76,"")</f>
        <v>1</v>
      </c>
      <c r="B76" s="161">
        <f>'Orçamento-base'!B76</f>
        <v>57</v>
      </c>
      <c r="C76" s="161" t="str">
        <f>IF('Orçamento-base'!C76&gt;0,'Orçamento-base'!C76,"")</f>
        <v>8.2.</v>
      </c>
      <c r="D76" s="257" t="str">
        <f>IF('Orçamento-base'!G76&gt;0,'Orçamento-base'!G76,"")</f>
        <v>APLICAÇÃO MANUAL DE FUNDO SELADOR ACRÍLICO EM PAREDES EXTERNAS DE CASAS. AF_06/2014</v>
      </c>
      <c r="E76" s="255">
        <f>IF('Orçamento-base'!H76&gt;0,'Orçamento-base'!H76,"")</f>
        <v>80</v>
      </c>
      <c r="F76" s="155" t="str">
        <f>IF('Orçamento-base'!I76&gt;0,'Orçamento-base'!I76,"")</f>
        <v>m2</v>
      </c>
      <c r="G76" s="173"/>
      <c r="H76" s="155" t="str">
        <f t="shared" si="0"/>
        <v/>
      </c>
      <c r="I76" s="147"/>
      <c r="J76" s="147"/>
      <c r="K76" s="71"/>
    </row>
    <row r="77" spans="1:11" ht="30" x14ac:dyDescent="0.25">
      <c r="A77" s="161">
        <f>IF('Orçamento-base'!A77&gt;0,'Orçamento-base'!A77,"")</f>
        <v>1</v>
      </c>
      <c r="B77" s="161">
        <f>'Orçamento-base'!B77</f>
        <v>58</v>
      </c>
      <c r="C77" s="161" t="str">
        <f>IF('Orçamento-base'!C77&gt;0,'Orçamento-base'!C77,"")</f>
        <v>8.3.</v>
      </c>
      <c r="D77" s="257" t="str">
        <f>IF('Orçamento-base'!G77&gt;0,'Orçamento-base'!G77,"")</f>
        <v>APLICAÇÃO DE FUNDO SELADOR ACRÍLICO EM TETO, UMA DEMÃO. AF_06/2014</v>
      </c>
      <c r="E77" s="255">
        <f>IF('Orçamento-base'!H77&gt;0,'Orçamento-base'!H77,"")</f>
        <v>46.9</v>
      </c>
      <c r="F77" s="155" t="str">
        <f>IF('Orçamento-base'!I77&gt;0,'Orçamento-base'!I77,"")</f>
        <v>m2</v>
      </c>
      <c r="G77" s="173"/>
      <c r="H77" s="155" t="str">
        <f t="shared" si="0"/>
        <v/>
      </c>
      <c r="I77" s="147"/>
      <c r="J77" s="147"/>
      <c r="K77" s="71"/>
    </row>
    <row r="78" spans="1:11" ht="30" x14ac:dyDescent="0.25">
      <c r="A78" s="161">
        <f>IF('Orçamento-base'!A78&gt;0,'Orçamento-base'!A78,"")</f>
        <v>1</v>
      </c>
      <c r="B78" s="161">
        <f>'Orçamento-base'!B78</f>
        <v>59</v>
      </c>
      <c r="C78" s="161" t="str">
        <f>IF('Orçamento-base'!C78&gt;0,'Orçamento-base'!C78,"")</f>
        <v>8.4.</v>
      </c>
      <c r="D78" s="257" t="str">
        <f>IF('Orçamento-base'!G78&gt;0,'Orçamento-base'!G78,"")</f>
        <v>APLICAÇÃO MANUAL DE PINTURA COM TINTA LÁTEX ACRÍLICA EM PAREDES, DUAS DEMÃOS. AF_06/2014</v>
      </c>
      <c r="E78" s="255">
        <f>IF('Orçamento-base'!H78&gt;0,'Orçamento-base'!H78,"")</f>
        <v>15.3</v>
      </c>
      <c r="F78" s="155" t="str">
        <f>IF('Orçamento-base'!I78&gt;0,'Orçamento-base'!I78,"")</f>
        <v>m2</v>
      </c>
      <c r="G78" s="173"/>
      <c r="H78" s="155" t="str">
        <f t="shared" ref="H78:H134" si="1">IFERROR(IF(E78*G78&lt;&gt;0,ROUND(ROUND(E78,4)*ROUND(G78,4),2),""),"")</f>
        <v/>
      </c>
      <c r="I78" s="147"/>
      <c r="J78" s="147"/>
      <c r="K78" s="71"/>
    </row>
    <row r="79" spans="1:11" ht="30" x14ac:dyDescent="0.25">
      <c r="A79" s="161">
        <f>IF('Orçamento-base'!A79&gt;0,'Orçamento-base'!A79,"")</f>
        <v>1</v>
      </c>
      <c r="B79" s="161">
        <f>'Orçamento-base'!B79</f>
        <v>60</v>
      </c>
      <c r="C79" s="161" t="str">
        <f>IF('Orçamento-base'!C79&gt;0,'Orçamento-base'!C79,"")</f>
        <v>8.5.</v>
      </c>
      <c r="D79" s="257" t="str">
        <f>IF('Orçamento-base'!G79&gt;0,'Orçamento-base'!G79,"")</f>
        <v>APLICAÇÃO MANUAL DE TINTA LÁTEX ACRÍLICA EM PAREDE EXTERNAS DE CASAS, DUAS DEMÃOS. AF_11/2016</v>
      </c>
      <c r="E79" s="255">
        <f>IF('Orçamento-base'!H79&gt;0,'Orçamento-base'!H79,"")</f>
        <v>80</v>
      </c>
      <c r="F79" s="155" t="str">
        <f>IF('Orçamento-base'!I79&gt;0,'Orçamento-base'!I79,"")</f>
        <v>m2</v>
      </c>
      <c r="G79" s="173"/>
      <c r="H79" s="155" t="str">
        <f t="shared" si="1"/>
        <v/>
      </c>
      <c r="I79" s="147"/>
      <c r="J79" s="147"/>
      <c r="K79" s="71"/>
    </row>
    <row r="80" spans="1:11" ht="30" x14ac:dyDescent="0.25">
      <c r="A80" s="161">
        <f>IF('Orçamento-base'!A80&gt;0,'Orçamento-base'!A80,"")</f>
        <v>1</v>
      </c>
      <c r="B80" s="161">
        <f>'Orçamento-base'!B80</f>
        <v>61</v>
      </c>
      <c r="C80" s="161" t="str">
        <f>IF('Orçamento-base'!C80&gt;0,'Orçamento-base'!C80,"")</f>
        <v>8.6.</v>
      </c>
      <c r="D80" s="257" t="str">
        <f>IF('Orçamento-base'!G80&gt;0,'Orçamento-base'!G80,"")</f>
        <v>APLICAÇÃO MANUAL DE PINTURA COM TINTA LÁTEX ACRÍLICA EM TETO, DUAS DEMÃOS. AF_06/2014</v>
      </c>
      <c r="E80" s="255">
        <f>IF('Orçamento-base'!H80&gt;0,'Orçamento-base'!H80,"")</f>
        <v>46.9</v>
      </c>
      <c r="F80" s="155" t="str">
        <f>IF('Orçamento-base'!I80&gt;0,'Orçamento-base'!I80,"")</f>
        <v>m2</v>
      </c>
      <c r="G80" s="173"/>
      <c r="H80" s="155" t="str">
        <f t="shared" si="1"/>
        <v/>
      </c>
      <c r="I80" s="147"/>
      <c r="J80" s="147"/>
      <c r="K80" s="71"/>
    </row>
    <row r="81" spans="1:11" ht="30" x14ac:dyDescent="0.25">
      <c r="A81" s="161">
        <f>IF('Orçamento-base'!A81&gt;0,'Orçamento-base'!A81,"")</f>
        <v>1</v>
      </c>
      <c r="B81" s="161">
        <f>'Orçamento-base'!B81</f>
        <v>62</v>
      </c>
      <c r="C81" s="161" t="str">
        <f>IF('Orçamento-base'!C81&gt;0,'Orçamento-base'!C81,"")</f>
        <v>8.7.</v>
      </c>
      <c r="D81" s="257" t="str">
        <f>IF('Orçamento-base'!G81&gt;0,'Orçamento-base'!G81,"")</f>
        <v>PINTURA ESMALTE ALTO BRILHO, DUAS DEMAOS, SOBRE SUPERFICIE METALICA</v>
      </c>
      <c r="E81" s="255">
        <f>IF('Orçamento-base'!H81&gt;0,'Orçamento-base'!H81,"")</f>
        <v>26.6</v>
      </c>
      <c r="F81" s="155" t="str">
        <f>IF('Orçamento-base'!I81&gt;0,'Orçamento-base'!I81,"")</f>
        <v>m2</v>
      </c>
      <c r="G81" s="173"/>
      <c r="H81" s="155" t="str">
        <f t="shared" si="1"/>
        <v/>
      </c>
      <c r="I81" s="147"/>
      <c r="J81" s="147"/>
      <c r="K81" s="71"/>
    </row>
    <row r="82" spans="1:11" ht="30" x14ac:dyDescent="0.25">
      <c r="A82" s="161">
        <f>IF('Orçamento-base'!A82&gt;0,'Orçamento-base'!A82,"")</f>
        <v>1</v>
      </c>
      <c r="B82" s="161">
        <f>'Orçamento-base'!B82</f>
        <v>63</v>
      </c>
      <c r="C82" s="161" t="str">
        <f>IF('Orçamento-base'!C82&gt;0,'Orçamento-base'!C82,"")</f>
        <v>8.8.</v>
      </c>
      <c r="D82" s="257" t="str">
        <f>IF('Orçamento-base'!G82&gt;0,'Orçamento-base'!G82,"")</f>
        <v>PINTURA ACRILICA DE FAIXAS DE DEMARCACAO EM QUADRA POLIESPORTIVA, 5 CM DE LARGURA</v>
      </c>
      <c r="E82" s="255">
        <f>IF('Orçamento-base'!H82&gt;0,'Orçamento-base'!H82,"")</f>
        <v>150</v>
      </c>
      <c r="F82" s="155" t="str">
        <f>IF('Orçamento-base'!I82&gt;0,'Orçamento-base'!I82,"")</f>
        <v>m</v>
      </c>
      <c r="G82" s="173"/>
      <c r="H82" s="155" t="str">
        <f t="shared" si="1"/>
        <v/>
      </c>
      <c r="I82" s="147"/>
      <c r="J82" s="147"/>
      <c r="K82" s="71"/>
    </row>
    <row r="83" spans="1:11" x14ac:dyDescent="0.25">
      <c r="A83" s="161">
        <f>IF('Orçamento-base'!A83&gt;0,'Orçamento-base'!A83,"")</f>
        <v>1</v>
      </c>
      <c r="B83" s="161" t="str">
        <f>'Orçamento-base'!B83</f>
        <v/>
      </c>
      <c r="C83" s="161" t="str">
        <f>IF('Orçamento-base'!C83&gt;0,'Orçamento-base'!C83,"")</f>
        <v>9.</v>
      </c>
      <c r="D83" s="257" t="str">
        <f>IF('Orçamento-base'!G83&gt;0,'Orçamento-base'!G83,"")</f>
        <v>ELÉTRICO</v>
      </c>
      <c r="E83" s="255" t="str">
        <f>IF('Orçamento-base'!H83&gt;0,'Orçamento-base'!H83,"")</f>
        <v/>
      </c>
      <c r="F83" s="155" t="str">
        <f>IF('Orçamento-base'!I83&gt;0,'Orçamento-base'!I83,"")</f>
        <v/>
      </c>
      <c r="G83" s="173"/>
      <c r="H83" s="155" t="str">
        <f t="shared" si="1"/>
        <v/>
      </c>
      <c r="I83" s="147"/>
      <c r="J83" s="147"/>
      <c r="K83" s="71"/>
    </row>
    <row r="84" spans="1:11" ht="30" x14ac:dyDescent="0.25">
      <c r="A84" s="161">
        <f>IF('Orçamento-base'!A84&gt;0,'Orçamento-base'!A84,"")</f>
        <v>1</v>
      </c>
      <c r="B84" s="161">
        <f>'Orçamento-base'!B84</f>
        <v>64</v>
      </c>
      <c r="C84" s="161" t="str">
        <f>IF('Orçamento-base'!C84&gt;0,'Orçamento-base'!C84,"")</f>
        <v>9.1.</v>
      </c>
      <c r="D84" s="257" t="str">
        <f>IF('Orçamento-base'!G84&gt;0,'Orçamento-base'!G84,"")</f>
        <v>LUMINARIA LED REFLETOR RETANGULAR BIVOLT, LUZ BRANCA, 150 W</v>
      </c>
      <c r="E84" s="255">
        <f>IF('Orçamento-base'!H84&gt;0,'Orçamento-base'!H84,"")</f>
        <v>15</v>
      </c>
      <c r="F84" s="155" t="str">
        <f>IF('Orçamento-base'!I84&gt;0,'Orçamento-base'!I84,"")</f>
        <v>un</v>
      </c>
      <c r="G84" s="173"/>
      <c r="H84" s="155" t="str">
        <f t="shared" si="1"/>
        <v/>
      </c>
      <c r="I84" s="147"/>
      <c r="J84" s="147"/>
      <c r="K84" s="71"/>
    </row>
    <row r="85" spans="1:11" ht="30" x14ac:dyDescent="0.25">
      <c r="A85" s="161">
        <f>IF('Orçamento-base'!A85&gt;0,'Orçamento-base'!A85,"")</f>
        <v>1</v>
      </c>
      <c r="B85" s="161">
        <f>'Orçamento-base'!B85</f>
        <v>65</v>
      </c>
      <c r="C85" s="161" t="str">
        <f>IF('Orçamento-base'!C85&gt;0,'Orçamento-base'!C85,"")</f>
        <v>9.2.</v>
      </c>
      <c r="D85" s="257" t="str">
        <f>IF('Orçamento-base'!G85&gt;0,'Orçamento-base'!G85,"")</f>
        <v>LUMINÁRIA TIPO SPOT, DE SOBREPOR, COM 2 LÂMPADAS LED DE 10 W - FORNECIMENTO E INSTALAÇÃO</v>
      </c>
      <c r="E85" s="255">
        <f>IF('Orçamento-base'!H85&gt;0,'Orçamento-base'!H85,"")</f>
        <v>8</v>
      </c>
      <c r="F85" s="155" t="str">
        <f>IF('Orçamento-base'!I85&gt;0,'Orçamento-base'!I85,"")</f>
        <v>un</v>
      </c>
      <c r="G85" s="173"/>
      <c r="H85" s="155" t="str">
        <f t="shared" si="1"/>
        <v/>
      </c>
      <c r="I85" s="147"/>
      <c r="J85" s="147"/>
      <c r="K85" s="71"/>
    </row>
    <row r="86" spans="1:11" ht="45" x14ac:dyDescent="0.25">
      <c r="A86" s="161">
        <f>IF('Orçamento-base'!A86&gt;0,'Orçamento-base'!A86,"")</f>
        <v>1</v>
      </c>
      <c r="B86" s="161">
        <f>'Orçamento-base'!B86</f>
        <v>66</v>
      </c>
      <c r="C86" s="161" t="str">
        <f>IF('Orçamento-base'!C86&gt;0,'Orçamento-base'!C86,"")</f>
        <v>9.3.</v>
      </c>
      <c r="D86" s="257" t="str">
        <f>IF('Orçamento-base'!G86&gt;0,'Orçamento-base'!G86,"")</f>
        <v>TOMADA MÉDIA DE EMBUTIR (1 MÓDULO), 2P+T 10 A, INCLUINDO SUPORTE E PLACA - FORNECIMENTO E INSTALAÇÃO. AF_12/2015</v>
      </c>
      <c r="E86" s="255">
        <f>IF('Orçamento-base'!H86&gt;0,'Orçamento-base'!H86,"")</f>
        <v>6</v>
      </c>
      <c r="F86" s="155" t="str">
        <f>IF('Orçamento-base'!I86&gt;0,'Orçamento-base'!I86,"")</f>
        <v>un</v>
      </c>
      <c r="G86" s="173"/>
      <c r="H86" s="155" t="str">
        <f t="shared" si="1"/>
        <v/>
      </c>
      <c r="I86" s="147"/>
      <c r="J86" s="147"/>
      <c r="K86" s="71"/>
    </row>
    <row r="87" spans="1:11" ht="45" x14ac:dyDescent="0.25">
      <c r="A87" s="161">
        <f>IF('Orçamento-base'!A87&gt;0,'Orçamento-base'!A87,"")</f>
        <v>1</v>
      </c>
      <c r="B87" s="161">
        <f>'Orçamento-base'!B87</f>
        <v>67</v>
      </c>
      <c r="C87" s="161" t="str">
        <f>IF('Orçamento-base'!C87&gt;0,'Orçamento-base'!C87,"")</f>
        <v>9.4.</v>
      </c>
      <c r="D87" s="257" t="str">
        <f>IF('Orçamento-base'!G87&gt;0,'Orçamento-base'!G87,"")</f>
        <v>INTERRUPTOR SIMPLES (1 MÓDULO) COM 1 TOMADA DE EMBUTIR 2P+T 10 A,  INCLUINDO SUPORTE E PLACA - FORNECIMENTO E INSTALAÇÃO. AF_12/2015</v>
      </c>
      <c r="E87" s="255">
        <f>IF('Orçamento-base'!H87&gt;0,'Orçamento-base'!H87,"")</f>
        <v>4</v>
      </c>
      <c r="F87" s="155" t="str">
        <f>IF('Orçamento-base'!I87&gt;0,'Orçamento-base'!I87,"")</f>
        <v>un</v>
      </c>
      <c r="G87" s="173"/>
      <c r="H87" s="155" t="str">
        <f t="shared" si="1"/>
        <v/>
      </c>
      <c r="I87" s="147"/>
      <c r="J87" s="147"/>
      <c r="K87" s="71"/>
    </row>
    <row r="88" spans="1:11" ht="60" x14ac:dyDescent="0.25">
      <c r="A88" s="161">
        <f>IF('Orçamento-base'!A88&gt;0,'Orçamento-base'!A88,"")</f>
        <v>1</v>
      </c>
      <c r="B88" s="161">
        <f>'Orçamento-base'!B88</f>
        <v>68</v>
      </c>
      <c r="C88" s="161" t="str">
        <f>IF('Orçamento-base'!C88&gt;0,'Orçamento-base'!C88,"")</f>
        <v>9.5.</v>
      </c>
      <c r="D88" s="257" t="str">
        <f>IF('Orçamento-base'!G88&gt;0,'Orçamento-base'!G88,"")</f>
        <v>QUADRO DE DISTRIBUICAO DE ENERGIA DE EMBUTIR, EM CHAPA METALICA, PARA 6 DISJUNTORES TERMOMAGNETICOS MONOPOLARES SEM BARRAMENTO FORNECIMENTO E INSTALACAO</v>
      </c>
      <c r="E88" s="255">
        <f>IF('Orçamento-base'!H88&gt;0,'Orçamento-base'!H88,"")</f>
        <v>1</v>
      </c>
      <c r="F88" s="155" t="str">
        <f>IF('Orçamento-base'!I88&gt;0,'Orçamento-base'!I88,"")</f>
        <v>un</v>
      </c>
      <c r="G88" s="173"/>
      <c r="H88" s="155" t="str">
        <f t="shared" si="1"/>
        <v/>
      </c>
      <c r="I88" s="147"/>
      <c r="J88" s="147"/>
      <c r="K88" s="71"/>
    </row>
    <row r="89" spans="1:11" ht="60" x14ac:dyDescent="0.25">
      <c r="A89" s="161">
        <f>IF('Orçamento-base'!A89&gt;0,'Orçamento-base'!A89,"")</f>
        <v>1</v>
      </c>
      <c r="B89" s="161">
        <f>'Orçamento-base'!B89</f>
        <v>69</v>
      </c>
      <c r="C89" s="161" t="str">
        <f>IF('Orçamento-base'!C89&gt;0,'Orçamento-base'!C89,"")</f>
        <v>9.6.</v>
      </c>
      <c r="D89" s="257" t="str">
        <f>IF('Orçamento-base'!G89&gt;0,'Orçamento-base'!G89,"")</f>
        <v>QUADRO DE DISTRIBUICAO DE ENERGIA DE EMBUTIR, EM CHAPA METALICA, PARA 6 DISJUNTORES TERMOMAGNETICOS MONOPOLARES SEM BARRAMENTO FORNECIMENTO E INSTALACAO</v>
      </c>
      <c r="E89" s="255">
        <f>IF('Orçamento-base'!H89&gt;0,'Orçamento-base'!H89,"")</f>
        <v>1</v>
      </c>
      <c r="F89" s="155" t="str">
        <f>IF('Orçamento-base'!I89&gt;0,'Orçamento-base'!I89,"")</f>
        <v>un</v>
      </c>
      <c r="G89" s="173"/>
      <c r="H89" s="155" t="str">
        <f t="shared" si="1"/>
        <v/>
      </c>
      <c r="I89" s="147"/>
      <c r="J89" s="147"/>
      <c r="K89" s="71"/>
    </row>
    <row r="90" spans="1:11" ht="45" x14ac:dyDescent="0.25">
      <c r="A90" s="161">
        <f>IF('Orçamento-base'!A90&gt;0,'Orçamento-base'!A90,"")</f>
        <v>1</v>
      </c>
      <c r="B90" s="161">
        <f>'Orçamento-base'!B90</f>
        <v>70</v>
      </c>
      <c r="C90" s="161" t="str">
        <f>IF('Orçamento-base'!C90&gt;0,'Orçamento-base'!C90,"")</f>
        <v>9.7.</v>
      </c>
      <c r="D90" s="257" t="str">
        <f>IF('Orçamento-base'!G90&gt;0,'Orçamento-base'!G90,"")</f>
        <v>ELETRODUTO FLEXÍVEL CORRUGADO, PVC, DN 25 MM (3/4"), PARA CIRCUITOS TERMINAIS, INSTALADO EM PAREDE - FORNECIMENTO E INSTALAÇÃO. AF_12/2015</v>
      </c>
      <c r="E90" s="255">
        <f>IF('Orçamento-base'!H90&gt;0,'Orçamento-base'!H90,"")</f>
        <v>60</v>
      </c>
      <c r="F90" s="155" t="str">
        <f>IF('Orçamento-base'!I90&gt;0,'Orçamento-base'!I90,"")</f>
        <v>m</v>
      </c>
      <c r="G90" s="173"/>
      <c r="H90" s="155" t="str">
        <f t="shared" si="1"/>
        <v/>
      </c>
      <c r="I90" s="147"/>
      <c r="J90" s="147"/>
      <c r="K90" s="71"/>
    </row>
    <row r="91" spans="1:11" ht="45" x14ac:dyDescent="0.25">
      <c r="A91" s="161">
        <f>IF('Orçamento-base'!A91&gt;0,'Orçamento-base'!A91,"")</f>
        <v>1</v>
      </c>
      <c r="B91" s="161">
        <f>'Orçamento-base'!B91</f>
        <v>71</v>
      </c>
      <c r="C91" s="161" t="str">
        <f>IF('Orçamento-base'!C91&gt;0,'Orçamento-base'!C91,"")</f>
        <v>9.8.</v>
      </c>
      <c r="D91" s="257" t="str">
        <f>IF('Orçamento-base'!G91&gt;0,'Orçamento-base'!G91,"")</f>
        <v>ELETRODUTO FLEXÍVEL CORRUGADO, PVC, DN 32 MM (1"), PARA CIRCUITOS TERMINAIS, INSTALADO EM PAREDE - FORNECIMENTO E INSTALAÇÃO. AF_12/2015</v>
      </c>
      <c r="E91" s="255">
        <f>IF('Orçamento-base'!H91&gt;0,'Orçamento-base'!H91,"")</f>
        <v>10</v>
      </c>
      <c r="F91" s="155" t="str">
        <f>IF('Orçamento-base'!I91&gt;0,'Orçamento-base'!I91,"")</f>
        <v>m</v>
      </c>
      <c r="G91" s="173"/>
      <c r="H91" s="155" t="str">
        <f t="shared" si="1"/>
        <v/>
      </c>
      <c r="I91" s="147"/>
      <c r="J91" s="147"/>
      <c r="K91" s="71"/>
    </row>
    <row r="92" spans="1:11" ht="45" x14ac:dyDescent="0.25">
      <c r="A92" s="161">
        <f>IF('Orçamento-base'!A92&gt;0,'Orçamento-base'!A92,"")</f>
        <v>1</v>
      </c>
      <c r="B92" s="161">
        <f>'Orçamento-base'!B92</f>
        <v>72</v>
      </c>
      <c r="C92" s="161" t="str">
        <f>IF('Orçamento-base'!C92&gt;0,'Orçamento-base'!C92,"")</f>
        <v>9.9.</v>
      </c>
      <c r="D92" s="257" t="str">
        <f>IF('Orçamento-base'!G92&gt;0,'Orçamento-base'!G92,"")</f>
        <v>ELETRODUTO RÍGIDO ROSCÁVEL, PVC, DN 25 MM (3/4"), PARA CIRCUITOS TERMINAIS, INSTALADO EM PAREDE - FORNECIMENTO E INSTALAÇÃO. AF_12/2015</v>
      </c>
      <c r="E92" s="255">
        <f>IF('Orçamento-base'!H92&gt;0,'Orçamento-base'!H92,"")</f>
        <v>60</v>
      </c>
      <c r="F92" s="155" t="str">
        <f>IF('Orçamento-base'!I92&gt;0,'Orçamento-base'!I92,"")</f>
        <v>m</v>
      </c>
      <c r="G92" s="173"/>
      <c r="H92" s="155" t="str">
        <f t="shared" si="1"/>
        <v/>
      </c>
      <c r="I92" s="147"/>
      <c r="J92" s="147"/>
      <c r="K92" s="71"/>
    </row>
    <row r="93" spans="1:11" ht="45" x14ac:dyDescent="0.25">
      <c r="A93" s="161">
        <f>IF('Orçamento-base'!A93&gt;0,'Orçamento-base'!A93,"")</f>
        <v>1</v>
      </c>
      <c r="B93" s="161">
        <f>'Orçamento-base'!B93</f>
        <v>73</v>
      </c>
      <c r="C93" s="161" t="str">
        <f>IF('Orçamento-base'!C93&gt;0,'Orçamento-base'!C93,"")</f>
        <v>9.10.</v>
      </c>
      <c r="D93" s="257" t="str">
        <f>IF('Orçamento-base'!G93&gt;0,'Orçamento-base'!G93,"")</f>
        <v>LUVA PARA ELETRODUTO, PVC, ROSCÁVEL, DN 25 MM (3/4"), PARA CIRCUITOS TERMINAIS, INSTALADA EM PAREDE - FORNECIMENTO E INSTALAÇÃO. AF_12/2015</v>
      </c>
      <c r="E93" s="255">
        <f>IF('Orçamento-base'!H93&gt;0,'Orçamento-base'!H93,"")</f>
        <v>20</v>
      </c>
      <c r="F93" s="155" t="str">
        <f>IF('Orçamento-base'!I93&gt;0,'Orçamento-base'!I93,"")</f>
        <v>un</v>
      </c>
      <c r="G93" s="173"/>
      <c r="H93" s="155" t="str">
        <f t="shared" si="1"/>
        <v/>
      </c>
      <c r="I93" s="147"/>
      <c r="J93" s="147"/>
      <c r="K93" s="71"/>
    </row>
    <row r="94" spans="1:11" ht="45" x14ac:dyDescent="0.25">
      <c r="A94" s="161">
        <f>IF('Orçamento-base'!A94&gt;0,'Orçamento-base'!A94,"")</f>
        <v>1</v>
      </c>
      <c r="B94" s="161">
        <f>'Orçamento-base'!B94</f>
        <v>74</v>
      </c>
      <c r="C94" s="161" t="str">
        <f>IF('Orçamento-base'!C94&gt;0,'Orçamento-base'!C94,"")</f>
        <v>9.11.</v>
      </c>
      <c r="D94" s="257" t="str">
        <f>IF('Orçamento-base'!G94&gt;0,'Orçamento-base'!G94,"")</f>
        <v>ELETRODUTO RÍGIDO ROSCÁVEL, PVC, DN 32 MM (1"), PARA CIRCUITOS TERMINAIS, INSTALADO EM PAREDE - FORNECIMENTO E INSTALAÇÃO. AF_12/2015</v>
      </c>
      <c r="E94" s="255">
        <f>IF('Orçamento-base'!H94&gt;0,'Orçamento-base'!H94,"")</f>
        <v>22</v>
      </c>
      <c r="F94" s="155" t="str">
        <f>IF('Orçamento-base'!I94&gt;0,'Orçamento-base'!I94,"")</f>
        <v>m</v>
      </c>
      <c r="G94" s="173"/>
      <c r="H94" s="155" t="str">
        <f t="shared" si="1"/>
        <v/>
      </c>
      <c r="I94" s="147"/>
      <c r="J94" s="147"/>
      <c r="K94" s="71"/>
    </row>
    <row r="95" spans="1:11" ht="45" x14ac:dyDescent="0.25">
      <c r="A95" s="161">
        <f>IF('Orçamento-base'!A95&gt;0,'Orçamento-base'!A95,"")</f>
        <v>1</v>
      </c>
      <c r="B95" s="161">
        <f>'Orçamento-base'!B95</f>
        <v>75</v>
      </c>
      <c r="C95" s="161" t="str">
        <f>IF('Orçamento-base'!C95&gt;0,'Orçamento-base'!C95,"")</f>
        <v>9.12.</v>
      </c>
      <c r="D95" s="257" t="str">
        <f>IF('Orçamento-base'!G95&gt;0,'Orçamento-base'!G95,"")</f>
        <v>LUVA PARA ELETRODUTO, PVC, ROSCÁVEL, DN 32 MM (1"), PARA CIRCUITOS TERMINAIS, INSTALADA EM PAREDE - FORNECIMENTO E INSTALAÇÃO. AF_12/2015</v>
      </c>
      <c r="E95" s="255">
        <f>IF('Orçamento-base'!H95&gt;0,'Orçamento-base'!H95,"")</f>
        <v>8</v>
      </c>
      <c r="F95" s="155" t="str">
        <f>IF('Orçamento-base'!I95&gt;0,'Orçamento-base'!I95,"")</f>
        <v>un</v>
      </c>
      <c r="G95" s="173"/>
      <c r="H95" s="155" t="str">
        <f t="shared" si="1"/>
        <v/>
      </c>
      <c r="I95" s="147"/>
      <c r="J95" s="147"/>
      <c r="K95" s="71"/>
    </row>
    <row r="96" spans="1:11" ht="45" x14ac:dyDescent="0.25">
      <c r="A96" s="161">
        <f>IF('Orçamento-base'!A96&gt;0,'Orçamento-base'!A96,"")</f>
        <v>1</v>
      </c>
      <c r="B96" s="161">
        <f>'Orçamento-base'!B96</f>
        <v>76</v>
      </c>
      <c r="C96" s="161" t="str">
        <f>IF('Orçamento-base'!C96&gt;0,'Orçamento-base'!C96,"")</f>
        <v>9.13.</v>
      </c>
      <c r="D96" s="257" t="str">
        <f>IF('Orçamento-base'!G96&gt;0,'Orçamento-base'!G96,"")</f>
        <v>CABO DE COBRE FLEXÍVEL ISOLADO, 6 MM², ANTI-CHAMA 0,6/1,0 KV, PARA CIRCUITOS TERMINAIS - FORNECIMENTO E INSTALAÇÃO. AF_12/2015</v>
      </c>
      <c r="E96" s="255">
        <f>IF('Orçamento-base'!H96&gt;0,'Orçamento-base'!H96,"")</f>
        <v>195</v>
      </c>
      <c r="F96" s="155" t="str">
        <f>IF('Orçamento-base'!I96&gt;0,'Orçamento-base'!I96,"")</f>
        <v>m</v>
      </c>
      <c r="G96" s="173"/>
      <c r="H96" s="155" t="str">
        <f t="shared" si="1"/>
        <v/>
      </c>
      <c r="I96" s="147"/>
      <c r="J96" s="147"/>
      <c r="K96" s="71"/>
    </row>
    <row r="97" spans="1:11" ht="45" x14ac:dyDescent="0.25">
      <c r="A97" s="161">
        <f>IF('Orçamento-base'!A97&gt;0,'Orçamento-base'!A97,"")</f>
        <v>1</v>
      </c>
      <c r="B97" s="161">
        <f>'Orçamento-base'!B97</f>
        <v>77</v>
      </c>
      <c r="C97" s="161" t="str">
        <f>IF('Orçamento-base'!C97&gt;0,'Orçamento-base'!C97,"")</f>
        <v>9.14.</v>
      </c>
      <c r="D97" s="257" t="str">
        <f>IF('Orçamento-base'!G97&gt;0,'Orçamento-base'!G97,"")</f>
        <v>CABO DE COBRE FLEXÍVEL ISOLADO, 4 MM², ANTI-CHAMA 0,6/1,0 KV, PARA CIRCUITOS TERMINAIS - FORNECIMENTO E INSTALAÇÃO. AF_12/2015</v>
      </c>
      <c r="E97" s="255">
        <f>IF('Orçamento-base'!H97&gt;0,'Orçamento-base'!H97,"")</f>
        <v>55</v>
      </c>
      <c r="F97" s="155" t="str">
        <f>IF('Orçamento-base'!I97&gt;0,'Orçamento-base'!I97,"")</f>
        <v>m</v>
      </c>
      <c r="G97" s="173"/>
      <c r="H97" s="155" t="str">
        <f t="shared" si="1"/>
        <v/>
      </c>
      <c r="I97" s="147"/>
      <c r="J97" s="147"/>
      <c r="K97" s="71"/>
    </row>
    <row r="98" spans="1:11" ht="45" x14ac:dyDescent="0.25">
      <c r="A98" s="161">
        <f>IF('Orçamento-base'!A98&gt;0,'Orçamento-base'!A98,"")</f>
        <v>1</v>
      </c>
      <c r="B98" s="161">
        <f>'Orçamento-base'!B98</f>
        <v>78</v>
      </c>
      <c r="C98" s="161" t="str">
        <f>IF('Orçamento-base'!C98&gt;0,'Orçamento-base'!C98,"")</f>
        <v>9.15.</v>
      </c>
      <c r="D98" s="257" t="str">
        <f>IF('Orçamento-base'!G98&gt;0,'Orçamento-base'!G98,"")</f>
        <v>CABO DE COBRE FLEXÍVEL ISOLADO, 2,5 MM², ANTI-CHAMA 0,6/1,0 KV, PARA CIRCUITOS TERMINAIS - FORNECIMENTO E INSTALAÇÃO. AF_12/2015</v>
      </c>
      <c r="E98" s="255">
        <f>IF('Orçamento-base'!H98&gt;0,'Orçamento-base'!H98,"")</f>
        <v>175</v>
      </c>
      <c r="F98" s="155" t="str">
        <f>IF('Orçamento-base'!I98&gt;0,'Orçamento-base'!I98,"")</f>
        <v>m</v>
      </c>
      <c r="G98" s="173"/>
      <c r="H98" s="155" t="str">
        <f t="shared" si="1"/>
        <v/>
      </c>
      <c r="I98" s="147"/>
      <c r="J98" s="147"/>
      <c r="K98" s="71"/>
    </row>
    <row r="99" spans="1:11" ht="30" x14ac:dyDescent="0.25">
      <c r="A99" s="161">
        <f>IF('Orçamento-base'!A99&gt;0,'Orçamento-base'!A99,"")</f>
        <v>1</v>
      </c>
      <c r="B99" s="161">
        <f>'Orçamento-base'!B99</f>
        <v>79</v>
      </c>
      <c r="C99" s="161" t="str">
        <f>IF('Orçamento-base'!C99&gt;0,'Orçamento-base'!C99,"")</f>
        <v>9.16.</v>
      </c>
      <c r="D99" s="257" t="str">
        <f>IF('Orçamento-base'!G99&gt;0,'Orçamento-base'!G99,"")</f>
        <v>DISJUNTOR MONOPOLAR TIPO DIN, CORRENTE NOMINAL DE 32A - FORNECIMENTO E INSTALAÇÃO. AF_04/2016</v>
      </c>
      <c r="E99" s="255">
        <f>IF('Orçamento-base'!H99&gt;0,'Orçamento-base'!H99,"")</f>
        <v>1</v>
      </c>
      <c r="F99" s="155" t="str">
        <f>IF('Orçamento-base'!I99&gt;0,'Orçamento-base'!I99,"")</f>
        <v>un</v>
      </c>
      <c r="G99" s="173"/>
      <c r="H99" s="155" t="str">
        <f t="shared" si="1"/>
        <v/>
      </c>
      <c r="I99" s="147"/>
      <c r="J99" s="147"/>
      <c r="K99" s="71"/>
    </row>
    <row r="100" spans="1:11" ht="30" x14ac:dyDescent="0.25">
      <c r="A100" s="161">
        <f>IF('Orçamento-base'!A100&gt;0,'Orçamento-base'!A100,"")</f>
        <v>1</v>
      </c>
      <c r="B100" s="161">
        <f>'Orçamento-base'!B100</f>
        <v>80</v>
      </c>
      <c r="C100" s="161" t="str">
        <f>IF('Orçamento-base'!C100&gt;0,'Orçamento-base'!C100,"")</f>
        <v>9.17.</v>
      </c>
      <c r="D100" s="257" t="str">
        <f>IF('Orçamento-base'!G100&gt;0,'Orçamento-base'!G100,"")</f>
        <v>DISJUNTOR MONOPOLAR TIPO DIN, CORRENTE NOMINAL DE 20A - FORNECIMENTO E INSTALAÇÃO. AF_04/2016</v>
      </c>
      <c r="E100" s="255">
        <f>IF('Orçamento-base'!H100&gt;0,'Orçamento-base'!H100,"")</f>
        <v>1</v>
      </c>
      <c r="F100" s="155" t="str">
        <f>IF('Orçamento-base'!I100&gt;0,'Orçamento-base'!I100,"")</f>
        <v>un</v>
      </c>
      <c r="G100" s="173"/>
      <c r="H100" s="155" t="str">
        <f t="shared" si="1"/>
        <v/>
      </c>
      <c r="I100" s="147"/>
      <c r="J100" s="147"/>
      <c r="K100" s="71"/>
    </row>
    <row r="101" spans="1:11" x14ac:dyDescent="0.25">
      <c r="A101" s="161">
        <f>IF('Orçamento-base'!A101&gt;0,'Orçamento-base'!A101,"")</f>
        <v>1</v>
      </c>
      <c r="B101" s="161" t="str">
        <f>'Orçamento-base'!B101</f>
        <v/>
      </c>
      <c r="C101" s="161" t="str">
        <f>IF('Orçamento-base'!C101&gt;0,'Orçamento-base'!C101,"")</f>
        <v>10.</v>
      </c>
      <c r="D101" s="257" t="str">
        <f>IF('Orçamento-base'!G101&gt;0,'Orçamento-base'!G101,"")</f>
        <v>HIDROSSANITÁRIO</v>
      </c>
      <c r="E101" s="255" t="str">
        <f>IF('Orçamento-base'!H101&gt;0,'Orçamento-base'!H101,"")</f>
        <v/>
      </c>
      <c r="F101" s="155" t="str">
        <f>IF('Orçamento-base'!I101&gt;0,'Orçamento-base'!I101,"")</f>
        <v/>
      </c>
      <c r="G101" s="173"/>
      <c r="H101" s="155" t="str">
        <f t="shared" si="1"/>
        <v/>
      </c>
      <c r="I101" s="147"/>
      <c r="J101" s="147"/>
      <c r="K101" s="71"/>
    </row>
    <row r="102" spans="1:11" x14ac:dyDescent="0.25">
      <c r="A102" s="161">
        <f>IF('Orçamento-base'!A102&gt;0,'Orçamento-base'!A102,"")</f>
        <v>1</v>
      </c>
      <c r="B102" s="161">
        <f>'Orçamento-base'!B102</f>
        <v>81</v>
      </c>
      <c r="C102" s="161" t="str">
        <f>IF('Orçamento-base'!C102&gt;0,'Orçamento-base'!C102,"")</f>
        <v>10.1.</v>
      </c>
      <c r="D102" s="257" t="str">
        <f>IF('Orçamento-base'!G102&gt;0,'Orçamento-base'!G102,"")</f>
        <v>TUBO PVC, SOLDAVEL, DN 25 MM, AGUA FRIA (NBR-5648)</v>
      </c>
      <c r="E102" s="255">
        <f>IF('Orçamento-base'!H102&gt;0,'Orçamento-base'!H102,"")</f>
        <v>78</v>
      </c>
      <c r="F102" s="155" t="str">
        <f>IF('Orçamento-base'!I102&gt;0,'Orçamento-base'!I102,"")</f>
        <v>m</v>
      </c>
      <c r="G102" s="173"/>
      <c r="H102" s="155" t="str">
        <f t="shared" si="1"/>
        <v/>
      </c>
      <c r="I102" s="147"/>
      <c r="J102" s="147"/>
      <c r="K102" s="71"/>
    </row>
    <row r="103" spans="1:11" ht="45" x14ac:dyDescent="0.25">
      <c r="A103" s="161">
        <f>IF('Orçamento-base'!A103&gt;0,'Orçamento-base'!A103,"")</f>
        <v>1</v>
      </c>
      <c r="B103" s="161">
        <f>'Orçamento-base'!B103</f>
        <v>82</v>
      </c>
      <c r="C103" s="161" t="str">
        <f>IF('Orçamento-base'!C103&gt;0,'Orçamento-base'!C103,"")</f>
        <v>10.2.</v>
      </c>
      <c r="D103" s="257" t="str">
        <f>IF('Orçamento-base'!G103&gt;0,'Orçamento-base'!G103,"")</f>
        <v>TUBO PVC, SERIE NORMAL, ESGOTO PREDIAL, DN 100 MM, FORNECIDO E INSTALADO EM RAMAL DE DESCARGA OU RAMAL DE ESGOTO SANITÁRIO. AF_12/2014</v>
      </c>
      <c r="E103" s="255">
        <f>IF('Orçamento-base'!H103&gt;0,'Orçamento-base'!H103,"")</f>
        <v>18</v>
      </c>
      <c r="F103" s="155" t="str">
        <f>IF('Orçamento-base'!I103&gt;0,'Orçamento-base'!I103,"")</f>
        <v>m</v>
      </c>
      <c r="G103" s="173"/>
      <c r="H103" s="155" t="str">
        <f t="shared" si="1"/>
        <v/>
      </c>
      <c r="I103" s="147"/>
      <c r="J103" s="147"/>
      <c r="K103" s="71"/>
    </row>
    <row r="104" spans="1:11" ht="30" x14ac:dyDescent="0.25">
      <c r="A104" s="161">
        <f>IF('Orçamento-base'!A104&gt;0,'Orçamento-base'!A104,"")</f>
        <v>1</v>
      </c>
      <c r="B104" s="161">
        <f>'Orçamento-base'!B104</f>
        <v>83</v>
      </c>
      <c r="C104" s="161" t="str">
        <f>IF('Orçamento-base'!C104&gt;0,'Orçamento-base'!C104,"")</f>
        <v>10.3.</v>
      </c>
      <c r="D104" s="257" t="str">
        <f>IF('Orçamento-base'!G104&gt;0,'Orçamento-base'!G104,"")</f>
        <v>TUBO PVC, SOLDAVEL, DN 50 MM, PARA AGUA FRIA (NBR-5648)</v>
      </c>
      <c r="E104" s="255">
        <f>IF('Orçamento-base'!H104&gt;0,'Orçamento-base'!H104,"")</f>
        <v>18</v>
      </c>
      <c r="F104" s="155" t="str">
        <f>IF('Orçamento-base'!I104&gt;0,'Orçamento-base'!I104,"")</f>
        <v>m</v>
      </c>
      <c r="G104" s="173"/>
      <c r="H104" s="155" t="str">
        <f t="shared" si="1"/>
        <v/>
      </c>
      <c r="I104" s="147"/>
      <c r="J104" s="147"/>
      <c r="K104" s="71"/>
    </row>
    <row r="105" spans="1:11" x14ac:dyDescent="0.25">
      <c r="A105" s="161">
        <f>IF('Orçamento-base'!A105&gt;0,'Orçamento-base'!A105,"")</f>
        <v>1</v>
      </c>
      <c r="B105" s="161">
        <f>'Orçamento-base'!B105</f>
        <v>84</v>
      </c>
      <c r="C105" s="161" t="str">
        <f>IF('Orçamento-base'!C105&gt;0,'Orçamento-base'!C105,"")</f>
        <v>10.4.</v>
      </c>
      <c r="D105" s="257" t="str">
        <f>IF('Orçamento-base'!G105&gt;0,'Orçamento-base'!G105,"")</f>
        <v>TUBO PVC, SOLDAVEL, DN 40 MM, AGUA FRIA (NBR-5648)</v>
      </c>
      <c r="E105" s="255">
        <f>IF('Orçamento-base'!H105&gt;0,'Orçamento-base'!H105,"")</f>
        <v>12</v>
      </c>
      <c r="F105" s="155" t="str">
        <f>IF('Orçamento-base'!I105&gt;0,'Orçamento-base'!I105,"")</f>
        <v>m</v>
      </c>
      <c r="G105" s="173"/>
      <c r="H105" s="155" t="str">
        <f t="shared" si="1"/>
        <v/>
      </c>
      <c r="I105" s="147"/>
      <c r="J105" s="147"/>
      <c r="K105" s="71"/>
    </row>
    <row r="106" spans="1:11" ht="45" x14ac:dyDescent="0.25">
      <c r="A106" s="161">
        <f>IF('Orçamento-base'!A106&gt;0,'Orçamento-base'!A106,"")</f>
        <v>1</v>
      </c>
      <c r="B106" s="161">
        <f>'Orçamento-base'!B106</f>
        <v>85</v>
      </c>
      <c r="C106" s="161" t="str">
        <f>IF('Orçamento-base'!C106&gt;0,'Orçamento-base'!C106,"")</f>
        <v>10.5.</v>
      </c>
      <c r="D106" s="257" t="str">
        <f>IF('Orçamento-base'!G106&gt;0,'Orçamento-base'!G106,"")</f>
        <v>CAIXA SIFONADA, PVC, DN 100 X 100 X 50 MM, JUNTA ELÁSTICA, FORNECIDA E INSTALADA EM RAMAL DE DESCARGA OU EM RAMAL DE ESGOTO SANITÁRIO. AF_12/2014</v>
      </c>
      <c r="E106" s="255">
        <f>IF('Orçamento-base'!H106&gt;0,'Orçamento-base'!H106,"")</f>
        <v>2</v>
      </c>
      <c r="F106" s="155" t="str">
        <f>IF('Orçamento-base'!I106&gt;0,'Orçamento-base'!I106,"")</f>
        <v>un</v>
      </c>
      <c r="G106" s="173"/>
      <c r="H106" s="155" t="str">
        <f t="shared" si="1"/>
        <v/>
      </c>
      <c r="I106" s="147"/>
      <c r="J106" s="147"/>
      <c r="K106" s="71"/>
    </row>
    <row r="107" spans="1:11" x14ac:dyDescent="0.25">
      <c r="A107" s="161">
        <f>IF('Orçamento-base'!A107&gt;0,'Orçamento-base'!A107,"")</f>
        <v>1</v>
      </c>
      <c r="B107" s="161">
        <f>'Orçamento-base'!B107</f>
        <v>86</v>
      </c>
      <c r="C107" s="161" t="str">
        <f>IF('Orçamento-base'!C107&gt;0,'Orçamento-base'!C107,"")</f>
        <v>10.6.</v>
      </c>
      <c r="D107" s="257" t="str">
        <f>IF('Orçamento-base'!G107&gt;0,'Orçamento-base'!G107,"")</f>
        <v>CAIXA DE INSPEÇÃO/PASSAGEM, 300X300X600, SAÍDA 100MM</v>
      </c>
      <c r="E107" s="255">
        <f>IF('Orçamento-base'!H107&gt;0,'Orçamento-base'!H107,"")</f>
        <v>5</v>
      </c>
      <c r="F107" s="155" t="str">
        <f>IF('Orçamento-base'!I107&gt;0,'Orçamento-base'!I107,"")</f>
        <v>un</v>
      </c>
      <c r="G107" s="173"/>
      <c r="H107" s="155" t="str">
        <f t="shared" si="1"/>
        <v/>
      </c>
      <c r="I107" s="147"/>
      <c r="J107" s="147"/>
      <c r="K107" s="71"/>
    </row>
    <row r="108" spans="1:11" ht="75" x14ac:dyDescent="0.25">
      <c r="A108" s="161">
        <f>IF('Orçamento-base'!A108&gt;0,'Orçamento-base'!A108,"")</f>
        <v>1</v>
      </c>
      <c r="B108" s="161">
        <f>'Orçamento-base'!B108</f>
        <v>87</v>
      </c>
      <c r="C108" s="161" t="str">
        <f>IF('Orçamento-base'!C108&gt;0,'Orçamento-base'!C108,"")</f>
        <v>10.7.</v>
      </c>
      <c r="D108" s="257" t="str">
        <f>IF('Orçamento-base'!G108&gt;0,'Orçamento-base'!G108,"")</f>
        <v>FOSSA SÉPTICA EM ALVENARIA DE TIJOLO CERÂMICO MACIÇO, DIMENSÕES EXTERNAS DE 1,90X1,10X1,40 M, VOLUME DE 1.500 LITROS, REVESTIDO INTERNAMENTE COM MASSA ÚNICA E IMPERMEABILIZANTE E COM TAMPA DE CONCRETO ARMADO COM ESPESSURA DE 8 CM</v>
      </c>
      <c r="E108" s="255">
        <f>IF('Orçamento-base'!H108&gt;0,'Orçamento-base'!H108,"")</f>
        <v>1</v>
      </c>
      <c r="F108" s="155" t="str">
        <f>IF('Orçamento-base'!I108&gt;0,'Orçamento-base'!I108,"")</f>
        <v>un</v>
      </c>
      <c r="G108" s="173"/>
      <c r="H108" s="155" t="str">
        <f t="shared" si="1"/>
        <v/>
      </c>
      <c r="I108" s="147"/>
      <c r="J108" s="147"/>
      <c r="K108" s="71"/>
    </row>
    <row r="109" spans="1:11" ht="30" x14ac:dyDescent="0.25">
      <c r="A109" s="161">
        <f>IF('Orçamento-base'!A109&gt;0,'Orçamento-base'!A109,"")</f>
        <v>1</v>
      </c>
      <c r="B109" s="161">
        <f>'Orçamento-base'!B109</f>
        <v>88</v>
      </c>
      <c r="C109" s="161" t="str">
        <f>IF('Orçamento-base'!C109&gt;0,'Orçamento-base'!C109,"")</f>
        <v>10.8.</v>
      </c>
      <c r="D109" s="257" t="str">
        <f>IF('Orçamento-base'!G109&gt;0,'Orçamento-base'!G109,"")</f>
        <v>FILTRO ANAEROBIO, EM POLIETILENO DE ALTA DENSIDADE (PEAD), CAPACIDADE *1100* LITROS (NBR 13969)</v>
      </c>
      <c r="E109" s="255">
        <f>IF('Orçamento-base'!H109&gt;0,'Orçamento-base'!H109,"")</f>
        <v>1</v>
      </c>
      <c r="F109" s="155" t="str">
        <f>IF('Orçamento-base'!I109&gt;0,'Orçamento-base'!I109,"")</f>
        <v>un</v>
      </c>
      <c r="G109" s="173"/>
      <c r="H109" s="155" t="str">
        <f t="shared" si="1"/>
        <v/>
      </c>
      <c r="I109" s="147"/>
      <c r="J109" s="147"/>
      <c r="K109" s="71"/>
    </row>
    <row r="110" spans="1:11" ht="30" x14ac:dyDescent="0.25">
      <c r="A110" s="161">
        <f>IF('Orçamento-base'!A110&gt;0,'Orçamento-base'!A110,"")</f>
        <v>1</v>
      </c>
      <c r="B110" s="161">
        <f>'Orçamento-base'!B110</f>
        <v>89</v>
      </c>
      <c r="C110" s="161" t="str">
        <f>IF('Orçamento-base'!C110&gt;0,'Orçamento-base'!C110,"")</f>
        <v>10.9.</v>
      </c>
      <c r="D110" s="257" t="str">
        <f>IF('Orçamento-base'!G110&gt;0,'Orçamento-base'!G110,"")</f>
        <v>SUMIDOURO DE PEDRA-DE-MÃO, COM COBERTURA DE LONA E CAMA DE SOLO, DIMENSÃO 6,0X2,0X2,0M</v>
      </c>
      <c r="E110" s="255">
        <f>IF('Orçamento-base'!H110&gt;0,'Orçamento-base'!H110,"")</f>
        <v>1</v>
      </c>
      <c r="F110" s="155" t="str">
        <f>IF('Orçamento-base'!I110&gt;0,'Orçamento-base'!I110,"")</f>
        <v>un</v>
      </c>
      <c r="G110" s="173"/>
      <c r="H110" s="155" t="str">
        <f t="shared" si="1"/>
        <v/>
      </c>
      <c r="I110" s="147"/>
      <c r="J110" s="147"/>
      <c r="K110" s="71"/>
    </row>
    <row r="111" spans="1:11" ht="30" x14ac:dyDescent="0.25">
      <c r="A111" s="161">
        <f>IF('Orçamento-base'!A111&gt;0,'Orçamento-base'!A111,"")</f>
        <v>1</v>
      </c>
      <c r="B111" s="161">
        <f>'Orçamento-base'!B111</f>
        <v>90</v>
      </c>
      <c r="C111" s="161" t="str">
        <f>IF('Orçamento-base'!C111&gt;0,'Orçamento-base'!C111,"")</f>
        <v>10.10.</v>
      </c>
      <c r="D111" s="257" t="str">
        <f>IF('Orçamento-base'!G111&gt;0,'Orçamento-base'!G111,"")</f>
        <v>REGISTRO DE GAVETA BRUTO, LATÃO, ROSCÁVEL, 3/4", FORNECIDO E INSTALADO EM RAMAL DE ÁGUA. AF_12/2014</v>
      </c>
      <c r="E111" s="255">
        <f>IF('Orçamento-base'!H111&gt;0,'Orçamento-base'!H111,"")</f>
        <v>1</v>
      </c>
      <c r="F111" s="155" t="str">
        <f>IF('Orçamento-base'!I111&gt;0,'Orçamento-base'!I111,"")</f>
        <v>un</v>
      </c>
      <c r="G111" s="173"/>
      <c r="H111" s="155" t="str">
        <f t="shared" si="1"/>
        <v/>
      </c>
      <c r="I111" s="147"/>
      <c r="J111" s="147"/>
      <c r="K111" s="71"/>
    </row>
    <row r="112" spans="1:11" ht="30" x14ac:dyDescent="0.25">
      <c r="A112" s="161">
        <f>IF('Orçamento-base'!A112&gt;0,'Orçamento-base'!A112,"")</f>
        <v>1</v>
      </c>
      <c r="B112" s="161">
        <f>'Orçamento-base'!B112</f>
        <v>91</v>
      </c>
      <c r="C112" s="161" t="str">
        <f>IF('Orçamento-base'!C112&gt;0,'Orçamento-base'!C112,"")</f>
        <v>10.11.</v>
      </c>
      <c r="D112" s="257" t="str">
        <f>IF('Orçamento-base'!G112&gt;0,'Orçamento-base'!G112,"")</f>
        <v>CAIXA D´ÁGUA EM POLIETILENO, 1000 LITROS, COM ACESSÓRIOS</v>
      </c>
      <c r="E112" s="255">
        <f>IF('Orçamento-base'!H112&gt;0,'Orçamento-base'!H112,"")</f>
        <v>1</v>
      </c>
      <c r="F112" s="155" t="str">
        <f>IF('Orçamento-base'!I112&gt;0,'Orçamento-base'!I112,"")</f>
        <v>un</v>
      </c>
      <c r="G112" s="173"/>
      <c r="H112" s="155" t="str">
        <f t="shared" si="1"/>
        <v/>
      </c>
      <c r="I112" s="147"/>
      <c r="J112" s="147"/>
      <c r="K112" s="71"/>
    </row>
    <row r="113" spans="1:11" x14ac:dyDescent="0.25">
      <c r="A113" s="161">
        <f>IF('Orçamento-base'!A113&gt;0,'Orçamento-base'!A113,"")</f>
        <v>1</v>
      </c>
      <c r="B113" s="161" t="str">
        <f>'Orçamento-base'!B113</f>
        <v/>
      </c>
      <c r="C113" s="161" t="str">
        <f>IF('Orçamento-base'!C113&gt;0,'Orçamento-base'!C113,"")</f>
        <v>11.</v>
      </c>
      <c r="D113" s="257" t="str">
        <f>IF('Orçamento-base'!G113&gt;0,'Orçamento-base'!G113,"")</f>
        <v>LOUÇAS E ACESSÓRIOS</v>
      </c>
      <c r="E113" s="255" t="str">
        <f>IF('Orçamento-base'!H113&gt;0,'Orçamento-base'!H113,"")</f>
        <v/>
      </c>
      <c r="F113" s="155" t="str">
        <f>IF('Orçamento-base'!I113&gt;0,'Orçamento-base'!I113,"")</f>
        <v/>
      </c>
      <c r="G113" s="173"/>
      <c r="H113" s="155" t="str">
        <f t="shared" si="1"/>
        <v/>
      </c>
      <c r="I113" s="147"/>
      <c r="J113" s="147"/>
      <c r="K113" s="71"/>
    </row>
    <row r="114" spans="1:11" ht="60" x14ac:dyDescent="0.25">
      <c r="A114" s="161">
        <f>IF('Orçamento-base'!A114&gt;0,'Orçamento-base'!A114,"")</f>
        <v>1</v>
      </c>
      <c r="B114" s="161">
        <f>'Orçamento-base'!B114</f>
        <v>92</v>
      </c>
      <c r="C114" s="161" t="str">
        <f>IF('Orçamento-base'!C114&gt;0,'Orçamento-base'!C114,"")</f>
        <v>11.1.</v>
      </c>
      <c r="D114" s="257" t="str">
        <f>IF('Orçamento-base'!G114&gt;0,'Orçamento-base'!G114,"")</f>
        <v>VASO SANITÁRIO SIFONADO COM CAIXA ACOPLADA LOUÇA BRANCA - PADRÃO MÉDIO, INCLUSO ENGATE FLEXÍVEL EM METAL CROMADO, 1/2 X 40CM - FORNECIMENTO E INSTALAÇÃO. AF_12/2013</v>
      </c>
      <c r="E114" s="255">
        <f>IF('Orçamento-base'!H114&gt;0,'Orçamento-base'!H114,"")</f>
        <v>6</v>
      </c>
      <c r="F114" s="155" t="str">
        <f>IF('Orçamento-base'!I114&gt;0,'Orçamento-base'!I114,"")</f>
        <v>un</v>
      </c>
      <c r="G114" s="173"/>
      <c r="H114" s="155" t="str">
        <f t="shared" si="1"/>
        <v/>
      </c>
      <c r="I114" s="147"/>
      <c r="J114" s="147"/>
      <c r="K114" s="71"/>
    </row>
    <row r="115" spans="1:11" ht="75" x14ac:dyDescent="0.25">
      <c r="A115" s="161">
        <f>IF('Orçamento-base'!A115&gt;0,'Orçamento-base'!A115,"")</f>
        <v>1</v>
      </c>
      <c r="B115" s="161">
        <f>'Orçamento-base'!B115</f>
        <v>93</v>
      </c>
      <c r="C115" s="161" t="str">
        <f>IF('Orçamento-base'!C115&gt;0,'Orçamento-base'!C115,"")</f>
        <v>11.2.</v>
      </c>
      <c r="D115" s="257" t="str">
        <f>IF('Orçamento-base'!G115&gt;0,'Orçamento-base'!G115,"")</f>
        <v>LAVATÓRIO LOUÇA BRANCA SUSPENSO DE CANTO, 29,5 X 39CM OU EQUIVALENTE, PADRÃO POPULAR, INCLUSO SIFÃO FLEXÍVEL EM PVC, VÁLVULA E ENGATE FLEXÍVEL 30CM EM PLÁSTICO E TORNEIRA CROMADA DE MESA, PADRÃO POPULAR - FORNECIMENTO E INSTALAÇÃO</v>
      </c>
      <c r="E115" s="255">
        <f>IF('Orçamento-base'!H115&gt;0,'Orçamento-base'!H115,"")</f>
        <v>2</v>
      </c>
      <c r="F115" s="155" t="str">
        <f>IF('Orçamento-base'!I115&gt;0,'Orçamento-base'!I115,"")</f>
        <v>un</v>
      </c>
      <c r="G115" s="173"/>
      <c r="H115" s="155" t="str">
        <f t="shared" si="1"/>
        <v/>
      </c>
      <c r="I115" s="147"/>
      <c r="J115" s="147"/>
      <c r="K115" s="71"/>
    </row>
    <row r="116" spans="1:11" ht="75" x14ac:dyDescent="0.25">
      <c r="A116" s="161">
        <f>IF('Orçamento-base'!A116&gt;0,'Orçamento-base'!A116,"")</f>
        <v>1</v>
      </c>
      <c r="B116" s="161">
        <f>'Orçamento-base'!B116</f>
        <v>94</v>
      </c>
      <c r="C116" s="161" t="str">
        <f>IF('Orçamento-base'!C116&gt;0,'Orçamento-base'!C116,"")</f>
        <v>11.3.</v>
      </c>
      <c r="D116" s="257" t="str">
        <f>IF('Orçamento-base'!G116&gt;0,'Orçamento-base'!G116,"")</f>
        <v>LAVATÓRIO LOUÇA BRANCA SUSPENSO, 29,5 X 39CM OU EQUIVALENTE, PADRÃO POPULAR, INCLUSO SIFÃO FLEXÍVEL EM PVC, VÁLVULA E ENGATE FLEXÍVEL 30CM EM PLÁSTICO E TORNEIRA CROMADA DE MESA, PADRÃO POPULAR - FORNECIMENTO E INSTALAÇÃO. AF_12/2013</v>
      </c>
      <c r="E116" s="255">
        <f>IF('Orçamento-base'!H116&gt;0,'Orçamento-base'!H116,"")</f>
        <v>6</v>
      </c>
      <c r="F116" s="155" t="str">
        <f>IF('Orçamento-base'!I116&gt;0,'Orçamento-base'!I116,"")</f>
        <v>un</v>
      </c>
      <c r="G116" s="173"/>
      <c r="H116" s="155" t="str">
        <f t="shared" si="1"/>
        <v/>
      </c>
      <c r="I116" s="147"/>
      <c r="J116" s="147"/>
      <c r="K116" s="71"/>
    </row>
    <row r="117" spans="1:11" ht="30" x14ac:dyDescent="0.25">
      <c r="A117" s="161">
        <f>IF('Orçamento-base'!A117&gt;0,'Orçamento-base'!A117,"")</f>
        <v>1</v>
      </c>
      <c r="B117" s="161">
        <f>'Orçamento-base'!B117</f>
        <v>95</v>
      </c>
      <c r="C117" s="161" t="str">
        <f>IF('Orçamento-base'!C117&gt;0,'Orçamento-base'!C117,"")</f>
        <v>11.4.</v>
      </c>
      <c r="D117" s="257" t="str">
        <f>IF('Orçamento-base'!G117&gt;0,'Orçamento-base'!G117,"")</f>
        <v>BARRA DE APOIO RETA, EM ACO INOX POLIDO, COMPRIMENTO 80CM, DIAMETRO MINIMO 3 CM</v>
      </c>
      <c r="E117" s="255">
        <f>IF('Orçamento-base'!H117&gt;0,'Orçamento-base'!H117,"")</f>
        <v>4</v>
      </c>
      <c r="F117" s="155" t="str">
        <f>IF('Orçamento-base'!I117&gt;0,'Orçamento-base'!I117,"")</f>
        <v>un</v>
      </c>
      <c r="G117" s="173"/>
      <c r="H117" s="155" t="str">
        <f t="shared" si="1"/>
        <v/>
      </c>
      <c r="I117" s="147"/>
      <c r="J117" s="147"/>
      <c r="K117" s="71"/>
    </row>
    <row r="118" spans="1:11" ht="45" x14ac:dyDescent="0.25">
      <c r="A118" s="161">
        <f>IF('Orçamento-base'!A118&gt;0,'Orçamento-base'!A118,"")</f>
        <v>1</v>
      </c>
      <c r="B118" s="161">
        <f>'Orçamento-base'!B118</f>
        <v>96</v>
      </c>
      <c r="C118" s="161" t="str">
        <f>IF('Orçamento-base'!C118&gt;0,'Orçamento-base'!C118,"")</f>
        <v>11.5.</v>
      </c>
      <c r="D118" s="257" t="str">
        <f>IF('Orçamento-base'!G118&gt;0,'Orçamento-base'!G118,"")</f>
        <v>SABONETEIRA PLASTICA TIPO DISPENSER PARA SABONETE LIQUIDO COM RESERVATORIO 800 A 1500 ML, INCLUSO FIXAÇÃO. AF_10/2016</v>
      </c>
      <c r="E118" s="255">
        <f>IF('Orçamento-base'!H118&gt;0,'Orçamento-base'!H118,"")</f>
        <v>8</v>
      </c>
      <c r="F118" s="155" t="str">
        <f>IF('Orçamento-base'!I118&gt;0,'Orçamento-base'!I118,"")</f>
        <v>un</v>
      </c>
      <c r="G118" s="173"/>
      <c r="H118" s="155" t="str">
        <f t="shared" si="1"/>
        <v/>
      </c>
      <c r="I118" s="147"/>
      <c r="J118" s="147"/>
      <c r="K118" s="71"/>
    </row>
    <row r="119" spans="1:11" ht="30" x14ac:dyDescent="0.25">
      <c r="A119" s="161">
        <f>IF('Orçamento-base'!A119&gt;0,'Orçamento-base'!A119,"")</f>
        <v>1</v>
      </c>
      <c r="B119" s="161">
        <f>'Orçamento-base'!B119</f>
        <v>97</v>
      </c>
      <c r="C119" s="161" t="str">
        <f>IF('Orçamento-base'!C119&gt;0,'Orçamento-base'!C119,"")</f>
        <v>11.6.</v>
      </c>
      <c r="D119" s="257" t="str">
        <f>IF('Orçamento-base'!G119&gt;0,'Orçamento-base'!G119,"")</f>
        <v>TOALHEIRO PLASTICO TIPO DISPENSER PARA PAPEL TOALHA INTERFOLHADO</v>
      </c>
      <c r="E119" s="255">
        <f>IF('Orçamento-base'!H119&gt;0,'Orçamento-base'!H119,"")</f>
        <v>6</v>
      </c>
      <c r="F119" s="155" t="str">
        <f>IF('Orçamento-base'!I119&gt;0,'Orçamento-base'!I119,"")</f>
        <v>un</v>
      </c>
      <c r="G119" s="173"/>
      <c r="H119" s="155" t="str">
        <f t="shared" si="1"/>
        <v/>
      </c>
      <c r="I119" s="147"/>
      <c r="J119" s="147"/>
      <c r="K119" s="71"/>
    </row>
    <row r="120" spans="1:11" ht="30" x14ac:dyDescent="0.25">
      <c r="A120" s="161">
        <f>IF('Orçamento-base'!A120&gt;0,'Orçamento-base'!A120,"")</f>
        <v>1</v>
      </c>
      <c r="B120" s="161">
        <f>'Orçamento-base'!B120</f>
        <v>98</v>
      </c>
      <c r="C120" s="161" t="str">
        <f>IF('Orçamento-base'!C120&gt;0,'Orçamento-base'!C120,"")</f>
        <v>11.7.</v>
      </c>
      <c r="D120" s="257" t="str">
        <f>IF('Orçamento-base'!G120&gt;0,'Orçamento-base'!G120,"")</f>
        <v>PAPELEIRA PLASTICA TIPO DISPENSER PARA PAPEL HIGIENICO ROLAO</v>
      </c>
      <c r="E120" s="255">
        <f>IF('Orçamento-base'!H120&gt;0,'Orçamento-base'!H120,"")</f>
        <v>6</v>
      </c>
      <c r="F120" s="155" t="str">
        <f>IF('Orçamento-base'!I120&gt;0,'Orçamento-base'!I120,"")</f>
        <v>un</v>
      </c>
      <c r="G120" s="173"/>
      <c r="H120" s="155" t="str">
        <f t="shared" si="1"/>
        <v/>
      </c>
      <c r="I120" s="147"/>
      <c r="J120" s="147"/>
      <c r="K120" s="71"/>
    </row>
    <row r="121" spans="1:11" x14ac:dyDescent="0.25">
      <c r="A121" s="161">
        <f>IF('Orçamento-base'!A121&gt;0,'Orçamento-base'!A121,"")</f>
        <v>1</v>
      </c>
      <c r="B121" s="161" t="str">
        <f>'Orçamento-base'!B121</f>
        <v/>
      </c>
      <c r="C121" s="161" t="str">
        <f>IF('Orçamento-base'!C121&gt;0,'Orçamento-base'!C121,"")</f>
        <v>12.</v>
      </c>
      <c r="D121" s="257" t="str">
        <f>IF('Orçamento-base'!G121&gt;0,'Orçamento-base'!G121,"")</f>
        <v>ESQUADRIA</v>
      </c>
      <c r="E121" s="255" t="str">
        <f>IF('Orçamento-base'!H121&gt;0,'Orçamento-base'!H121,"")</f>
        <v/>
      </c>
      <c r="F121" s="155" t="str">
        <f>IF('Orçamento-base'!I121&gt;0,'Orçamento-base'!I121,"")</f>
        <v/>
      </c>
      <c r="G121" s="173"/>
      <c r="H121" s="155" t="str">
        <f t="shared" si="1"/>
        <v/>
      </c>
      <c r="I121" s="147"/>
      <c r="J121" s="147"/>
      <c r="K121" s="71"/>
    </row>
    <row r="122" spans="1:11" ht="45" x14ac:dyDescent="0.25">
      <c r="A122" s="161">
        <f>IF('Orçamento-base'!A122&gt;0,'Orçamento-base'!A122,"")</f>
        <v>1</v>
      </c>
      <c r="B122" s="161">
        <f>'Orçamento-base'!B122</f>
        <v>99</v>
      </c>
      <c r="C122" s="161" t="str">
        <f>IF('Orçamento-base'!C122&gt;0,'Orçamento-base'!C122,"")</f>
        <v>12.1.</v>
      </c>
      <c r="D122" s="257" t="str">
        <f>IF('Orçamento-base'!G122&gt;0,'Orçamento-base'!G122,"")</f>
        <v>PORTA DE FERRO TIPO VENEZIANA 1,00X2,10, DE ABRIR, COM FUNDO ANTICORROSIVO / PRIMER DE PROTECAO, COM GUARNICAO/ALIZAR/VISTA</v>
      </c>
      <c r="E122" s="255">
        <f>IF('Orçamento-base'!H122&gt;0,'Orçamento-base'!H122,"")</f>
        <v>2</v>
      </c>
      <c r="F122" s="155" t="str">
        <f>IF('Orçamento-base'!I122&gt;0,'Orçamento-base'!I122,"")</f>
        <v>un</v>
      </c>
      <c r="G122" s="173"/>
      <c r="H122" s="155" t="str">
        <f t="shared" si="1"/>
        <v/>
      </c>
      <c r="I122" s="147"/>
      <c r="J122" s="147"/>
      <c r="K122" s="71"/>
    </row>
    <row r="123" spans="1:11" ht="45" x14ac:dyDescent="0.25">
      <c r="A123" s="161">
        <f>IF('Orçamento-base'!A123&gt;0,'Orçamento-base'!A123,"")</f>
        <v>1</v>
      </c>
      <c r="B123" s="161">
        <f>'Orçamento-base'!B123</f>
        <v>100</v>
      </c>
      <c r="C123" s="161" t="str">
        <f>IF('Orçamento-base'!C123&gt;0,'Orçamento-base'!C123,"")</f>
        <v>12.2.</v>
      </c>
      <c r="D123" s="257" t="str">
        <f>IF('Orçamento-base'!G123&gt;0,'Orçamento-base'!G123,"")</f>
        <v>PORTA DE FERRO TIPO VENEZIANA 0,90X2,10, DE ABRIR, COM FUNDO ANTICORROSIVO / PRIMER DE PROTECAO, COM GUARNICAO/ALIZAR/VISTA</v>
      </c>
      <c r="E123" s="255">
        <f>IF('Orçamento-base'!H123&gt;0,'Orçamento-base'!H123,"")</f>
        <v>2</v>
      </c>
      <c r="F123" s="155" t="str">
        <f>IF('Orçamento-base'!I123&gt;0,'Orçamento-base'!I123,"")</f>
        <v>un</v>
      </c>
      <c r="G123" s="173"/>
      <c r="H123" s="155" t="str">
        <f t="shared" si="1"/>
        <v/>
      </c>
      <c r="I123" s="147"/>
      <c r="J123" s="147"/>
      <c r="K123" s="71"/>
    </row>
    <row r="124" spans="1:11" ht="45" x14ac:dyDescent="0.25">
      <c r="A124" s="161">
        <f>IF('Orçamento-base'!A124&gt;0,'Orçamento-base'!A124,"")</f>
        <v>1</v>
      </c>
      <c r="B124" s="161">
        <f>'Orçamento-base'!B124</f>
        <v>101</v>
      </c>
      <c r="C124" s="161" t="str">
        <f>IF('Orçamento-base'!C124&gt;0,'Orçamento-base'!C124,"")</f>
        <v>12.3.</v>
      </c>
      <c r="D124" s="257" t="str">
        <f>IF('Orçamento-base'!G124&gt;0,'Orçamento-base'!G124,"")</f>
        <v>PORTA DE FERRO TIPO VENEZIANA 0,80X1,80, DE ABRIR, COM FUNDO ANTICORROSIVO / PRIMER DE PROTECAO, COM GUARNICAO/ALIZAR/VISTA</v>
      </c>
      <c r="E124" s="255">
        <f>IF('Orçamento-base'!H124&gt;0,'Orçamento-base'!H124,"")</f>
        <v>4</v>
      </c>
      <c r="F124" s="155" t="str">
        <f>IF('Orçamento-base'!I124&gt;0,'Orçamento-base'!I124,"")</f>
        <v>un</v>
      </c>
      <c r="G124" s="173"/>
      <c r="H124" s="155" t="str">
        <f t="shared" si="1"/>
        <v/>
      </c>
      <c r="I124" s="147"/>
      <c r="J124" s="147"/>
      <c r="K124" s="71"/>
    </row>
    <row r="125" spans="1:11" ht="30" x14ac:dyDescent="0.25">
      <c r="A125" s="161">
        <f>IF('Orçamento-base'!A125&gt;0,'Orçamento-base'!A125,"")</f>
        <v>1</v>
      </c>
      <c r="B125" s="161">
        <f>'Orçamento-base'!B125</f>
        <v>102</v>
      </c>
      <c r="C125" s="161" t="str">
        <f>IF('Orçamento-base'!C125&gt;0,'Orçamento-base'!C125,"")</f>
        <v>12.4.</v>
      </c>
      <c r="D125" s="257" t="str">
        <f>IF('Orçamento-base'!G125&gt;0,'Orçamento-base'!G125,"")</f>
        <v>JANELA TIPO TOMBAMENTO C/ VIDRO TEMPERADO 8MM, C/ CAIXILHO EM ALUMÍNIO</v>
      </c>
      <c r="E125" s="255">
        <f>IF('Orçamento-base'!H125&gt;0,'Orçamento-base'!H125,"")</f>
        <v>3.5</v>
      </c>
      <c r="F125" s="155" t="str">
        <f>IF('Orçamento-base'!I125&gt;0,'Orçamento-base'!I125,"")</f>
        <v>m2</v>
      </c>
      <c r="G125" s="173"/>
      <c r="H125" s="155" t="str">
        <f t="shared" si="1"/>
        <v/>
      </c>
      <c r="I125" s="147"/>
      <c r="J125" s="147"/>
      <c r="K125" s="71"/>
    </row>
    <row r="126" spans="1:11" x14ac:dyDescent="0.25">
      <c r="A126" s="161">
        <f>IF('Orçamento-base'!A126&gt;0,'Orçamento-base'!A126,"")</f>
        <v>1</v>
      </c>
      <c r="B126" s="161">
        <f>'Orçamento-base'!B126</f>
        <v>103</v>
      </c>
      <c r="C126" s="161" t="str">
        <f>IF('Orçamento-base'!C126&gt;0,'Orçamento-base'!C126,"")</f>
        <v>12.5.</v>
      </c>
      <c r="D126" s="257" t="str">
        <f>IF('Orçamento-base'!G126&gt;0,'Orçamento-base'!G126,"")</f>
        <v>DIVISÓRIA DE BANHEIRO EM CHAPA E PERFIL METÁLICO</v>
      </c>
      <c r="E126" s="255">
        <f>IF('Orçamento-base'!H126&gt;0,'Orçamento-base'!H126,"")</f>
        <v>17.899999999999999</v>
      </c>
      <c r="F126" s="155" t="str">
        <f>IF('Orçamento-base'!I126&gt;0,'Orçamento-base'!I126,"")</f>
        <v>m2</v>
      </c>
      <c r="G126" s="173"/>
      <c r="H126" s="155" t="str">
        <f t="shared" si="1"/>
        <v/>
      </c>
      <c r="I126" s="147"/>
      <c r="J126" s="147"/>
      <c r="K126" s="71"/>
    </row>
    <row r="127" spans="1:11" x14ac:dyDescent="0.25">
      <c r="A127" s="161">
        <f>IF('Orçamento-base'!A127&gt;0,'Orçamento-base'!A127,"")</f>
        <v>1</v>
      </c>
      <c r="B127" s="161" t="str">
        <f>'Orçamento-base'!B127</f>
        <v/>
      </c>
      <c r="C127" s="161" t="str">
        <f>IF('Orçamento-base'!C127&gt;0,'Orçamento-base'!C127,"")</f>
        <v>13.</v>
      </c>
      <c r="D127" s="257" t="str">
        <f>IF('Orçamento-base'!G127&gt;0,'Orçamento-base'!G127,"")</f>
        <v>PPCI</v>
      </c>
      <c r="E127" s="255" t="str">
        <f>IF('Orçamento-base'!H127&gt;0,'Orçamento-base'!H127,"")</f>
        <v/>
      </c>
      <c r="F127" s="155" t="str">
        <f>IF('Orçamento-base'!I127&gt;0,'Orçamento-base'!I127,"")</f>
        <v/>
      </c>
      <c r="G127" s="173"/>
      <c r="H127" s="155" t="str">
        <f t="shared" si="1"/>
        <v/>
      </c>
      <c r="I127" s="147"/>
      <c r="J127" s="147"/>
      <c r="K127" s="71"/>
    </row>
    <row r="128" spans="1:11" x14ac:dyDescent="0.25">
      <c r="A128" s="161">
        <f>IF('Orçamento-base'!A128&gt;0,'Orçamento-base'!A128,"")</f>
        <v>1</v>
      </c>
      <c r="B128" s="161">
        <f>'Orçamento-base'!B128</f>
        <v>104</v>
      </c>
      <c r="C128" s="161" t="str">
        <f>IF('Orçamento-base'!C128&gt;0,'Orçamento-base'!C128,"")</f>
        <v>13.1.</v>
      </c>
      <c r="D128" s="257" t="str">
        <f>IF('Orçamento-base'!G128&gt;0,'Orçamento-base'!G128,"")</f>
        <v>EXTINTOR DE PQS 4KG - FORNECIMENTO E INSTALACAO</v>
      </c>
      <c r="E128" s="255">
        <f>IF('Orçamento-base'!H128&gt;0,'Orçamento-base'!H128,"")</f>
        <v>2</v>
      </c>
      <c r="F128" s="155" t="str">
        <f>IF('Orçamento-base'!I128&gt;0,'Orçamento-base'!I128,"")</f>
        <v>UN</v>
      </c>
      <c r="G128" s="173"/>
      <c r="H128" s="155" t="str">
        <f t="shared" si="1"/>
        <v/>
      </c>
      <c r="I128" s="147"/>
      <c r="J128" s="147"/>
      <c r="K128" s="71"/>
    </row>
    <row r="129" spans="1:11" ht="60" x14ac:dyDescent="0.25">
      <c r="A129" s="161">
        <f>IF('Orçamento-base'!A129&gt;0,'Orçamento-base'!A129,"")</f>
        <v>1</v>
      </c>
      <c r="B129" s="161">
        <f>'Orçamento-base'!B129</f>
        <v>105</v>
      </c>
      <c r="C129" s="161" t="str">
        <f>IF('Orçamento-base'!C129&gt;0,'Orçamento-base'!C129,"")</f>
        <v>13.2.</v>
      </c>
      <c r="D129" s="257" t="str">
        <f>IF('Orçamento-base'!G129&gt;0,'Orçamento-base'!G129,"")</f>
        <v>PLACA DE SINALIZACAO DE SEGURANCA CONTRA INCENDIO, FOTOLUMINESCENTE, RETANGULAR, *13 X 26* CM, EM PVC *2* MM ANTI-CHAMAS (SIMBOLOS, CORES E PICTOGRAMAS CONFORME NBR 13434)</v>
      </c>
      <c r="E129" s="255">
        <f>IF('Orçamento-base'!H129&gt;0,'Orçamento-base'!H129,"")</f>
        <v>4</v>
      </c>
      <c r="F129" s="155" t="str">
        <f>IF('Orçamento-base'!I129&gt;0,'Orçamento-base'!I129,"")</f>
        <v>un</v>
      </c>
      <c r="G129" s="173"/>
      <c r="H129" s="155" t="str">
        <f t="shared" si="1"/>
        <v/>
      </c>
      <c r="I129" s="147"/>
      <c r="J129" s="147"/>
      <c r="K129" s="71"/>
    </row>
    <row r="130" spans="1:11" ht="30" x14ac:dyDescent="0.25">
      <c r="A130" s="161">
        <f>IF('Orçamento-base'!A130&gt;0,'Orçamento-base'!A130,"")</f>
        <v>1</v>
      </c>
      <c r="B130" s="161">
        <f>'Orçamento-base'!B130</f>
        <v>106</v>
      </c>
      <c r="C130" s="161" t="str">
        <f>IF('Orçamento-base'!C130&gt;0,'Orçamento-base'!C130,"")</f>
        <v>13.3.</v>
      </c>
      <c r="D130" s="257" t="str">
        <f>IF('Orçamento-base'!G130&gt;0,'Orçamento-base'!G130,"")</f>
        <v>LUMINÁRIA DE EMERGÊNCIA - FORNECIMENTO E INSTALAÇÃO. AF_11/2017</v>
      </c>
      <c r="E130" s="255">
        <f>IF('Orçamento-base'!H130&gt;0,'Orçamento-base'!H130,"")</f>
        <v>4</v>
      </c>
      <c r="F130" s="155" t="str">
        <f>IF('Orçamento-base'!I130&gt;0,'Orçamento-base'!I130,"")</f>
        <v>un</v>
      </c>
      <c r="G130" s="173"/>
      <c r="H130" s="155" t="str">
        <f t="shared" si="1"/>
        <v/>
      </c>
      <c r="I130" s="147"/>
      <c r="J130" s="147"/>
      <c r="K130" s="71"/>
    </row>
    <row r="131" spans="1:11" ht="60" x14ac:dyDescent="0.25">
      <c r="A131" s="161">
        <f>IF('Orçamento-base'!A131&gt;0,'Orçamento-base'!A131,"")</f>
        <v>1</v>
      </c>
      <c r="B131" s="161">
        <f>'Orçamento-base'!B131</f>
        <v>107</v>
      </c>
      <c r="C131" s="161" t="str">
        <f>IF('Orçamento-base'!C131&gt;0,'Orçamento-base'!C131,"")</f>
        <v>13.4.</v>
      </c>
      <c r="D131" s="257" t="str">
        <f>IF('Orçamento-base'!G131&gt;0,'Orçamento-base'!G131,"")</f>
        <v>PLACA DE SINALIZACAO DE SEGURANCA CONTRA INCENDIO, FOTOLUMINESCENTE, QUADRADA, *20 X 20* CM, EM PVC *2* MM ANTI-CHAMAS (SIMBOLOS, CORES E PICTOGRAMAS CONFORME NBR 13434)</v>
      </c>
      <c r="E131" s="255">
        <f>IF('Orçamento-base'!H131&gt;0,'Orçamento-base'!H131,"")</f>
        <v>2</v>
      </c>
      <c r="F131" s="155" t="str">
        <f>IF('Orçamento-base'!I131&gt;0,'Orçamento-base'!I131,"")</f>
        <v>un</v>
      </c>
      <c r="G131" s="173"/>
      <c r="H131" s="155" t="str">
        <f t="shared" si="1"/>
        <v/>
      </c>
      <c r="I131" s="147"/>
      <c r="J131" s="147"/>
      <c r="K131" s="71"/>
    </row>
    <row r="132" spans="1:11" x14ac:dyDescent="0.25">
      <c r="A132" s="161">
        <f>IF('Orçamento-base'!A132&gt;0,'Orçamento-base'!A132,"")</f>
        <v>1</v>
      </c>
      <c r="B132" s="161" t="str">
        <f>'Orçamento-base'!B132</f>
        <v/>
      </c>
      <c r="C132" s="161" t="str">
        <f>IF('Orçamento-base'!C132&gt;0,'Orçamento-base'!C132,"")</f>
        <v>14.</v>
      </c>
      <c r="D132" s="257" t="str">
        <f>IF('Orçamento-base'!G132&gt;0,'Orçamento-base'!G132,"")</f>
        <v>EQUIPAMENTOS P/ QUADRA POLIESPORTIVA</v>
      </c>
      <c r="E132" s="255" t="str">
        <f>IF('Orçamento-base'!H132&gt;0,'Orçamento-base'!H132,"")</f>
        <v/>
      </c>
      <c r="F132" s="155" t="str">
        <f>IF('Orçamento-base'!I132&gt;0,'Orçamento-base'!I132,"")</f>
        <v/>
      </c>
      <c r="G132" s="173"/>
      <c r="H132" s="155" t="str">
        <f t="shared" si="1"/>
        <v/>
      </c>
      <c r="I132" s="147"/>
      <c r="J132" s="147"/>
      <c r="K132" s="71"/>
    </row>
    <row r="133" spans="1:11" ht="60" x14ac:dyDescent="0.25">
      <c r="A133" s="161">
        <f>IF('Orçamento-base'!A133&gt;0,'Orçamento-base'!A133,"")</f>
        <v>1</v>
      </c>
      <c r="B133" s="161">
        <f>'Orçamento-base'!B133</f>
        <v>108</v>
      </c>
      <c r="C133" s="161" t="str">
        <f>IF('Orçamento-base'!C133&gt;0,'Orçamento-base'!C133,"")</f>
        <v>14.1.</v>
      </c>
      <c r="D133" s="257" t="str">
        <f>IF('Orçamento-base'!G133&gt;0,'Orçamento-base'!G133,"")</f>
        <v>CONJUNTO PARA QUADRA DE  VOLEI COM POSTES EM TUBO DE ACO GALVANIZADO 3", H = *255* CM, PINTURA EM TINTA ESMALTE SINTETICO, REDE DE NYLON COM 2 MM, MALHA 10 X 10 CM E ANTENAS OFICIAIS EM FIBRA DE VIDRO</v>
      </c>
      <c r="E133" s="255">
        <f>IF('Orçamento-base'!H133&gt;0,'Orçamento-base'!H133,"")</f>
        <v>1</v>
      </c>
      <c r="F133" s="155" t="str">
        <f>IF('Orçamento-base'!I133&gt;0,'Orçamento-base'!I133,"")</f>
        <v>un</v>
      </c>
      <c r="G133" s="173"/>
      <c r="H133" s="155" t="str">
        <f t="shared" si="1"/>
        <v/>
      </c>
      <c r="I133" s="147"/>
      <c r="J133" s="147"/>
      <c r="K133" s="71"/>
    </row>
    <row r="134" spans="1:11" ht="60" x14ac:dyDescent="0.25">
      <c r="A134" s="161">
        <f>IF('Orçamento-base'!A134&gt;0,'Orçamento-base'!A134,"")</f>
        <v>1</v>
      </c>
      <c r="B134" s="161">
        <f>'Orçamento-base'!B134</f>
        <v>109</v>
      </c>
      <c r="C134" s="161" t="str">
        <f>IF('Orçamento-base'!C134&gt;0,'Orçamento-base'!C134,"")</f>
        <v>14.2.</v>
      </c>
      <c r="D134" s="257" t="str">
        <f>IF('Orçamento-base'!G134&gt;0,'Orçamento-base'!G134,"")</f>
        <v>CONJUNTO PARA FUTSAL COM TRAVES OFICIAIS DE 3,00 X 2,00 M EM TUBO DE ACO GALVANIZADO 3" COM REQUADRO EM TUBO DE 1", PINTURA EM PRIMER COM TINTA ESMALTE SINTETICO E REDES DE POLIETILENO FIO 4 MM</v>
      </c>
      <c r="E134" s="255">
        <f>IF('Orçamento-base'!H134&gt;0,'Orçamento-base'!H134,"")</f>
        <v>1</v>
      </c>
      <c r="F134" s="155" t="str">
        <f>IF('Orçamento-base'!I134&gt;0,'Orçamento-base'!I134,"")</f>
        <v>un</v>
      </c>
      <c r="G134" s="173"/>
      <c r="H134" s="155" t="str">
        <f t="shared" si="1"/>
        <v/>
      </c>
      <c r="I134" s="147"/>
      <c r="J134" s="147"/>
      <c r="K134" s="71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rintOptions horizontalCentered="1"/>
  <pageMargins left="0.59055118110236227" right="0.39370078740157483" top="0.78740157480314965" bottom="0.78740157480314965" header="0.31496062992125984" footer="0.31496062992125984"/>
  <pageSetup paperSize="9" scale="81" fitToHeight="10" orientation="landscape" horizontalDpi="300" verticalDpi="300" r:id="rId1"/>
  <headerFooter>
    <oddFooter>&amp;L&amp;D&amp;CPágina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1"/>
  </cols>
  <sheetData>
    <row r="1" spans="1:5" s="122" customFormat="1" ht="24.75" thickBot="1" x14ac:dyDescent="0.25">
      <c r="A1" s="134" t="s">
        <v>169</v>
      </c>
      <c r="B1" s="134" t="s">
        <v>3791</v>
      </c>
      <c r="C1" s="134" t="s">
        <v>177</v>
      </c>
      <c r="D1" s="134" t="s">
        <v>3800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3790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3790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3790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3790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3790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3811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3805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3821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3818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3819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3806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3820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3804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3812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3807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3809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3808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3810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3816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3814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3815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3813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3790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3790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3790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3790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3790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3811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3805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3821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3818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3819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3806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3820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3804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3812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3807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3809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3808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3810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3816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3814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3815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3813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3797</v>
      </c>
    </row>
    <row r="3209" spans="1:5" ht="15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3798</v>
      </c>
    </row>
    <row r="3244" spans="1:5" ht="15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3799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3787</v>
      </c>
      <c r="C1" s="115" t="s">
        <v>177</v>
      </c>
      <c r="D1" s="115" t="s">
        <v>3788</v>
      </c>
      <c r="E1" s="115" t="s">
        <v>3789</v>
      </c>
      <c r="F1" s="118" t="s">
        <v>169</v>
      </c>
      <c r="G1" s="115" t="s">
        <v>3791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3790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3790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8" sqref="K8:K9"/>
    </sheetView>
  </sheetViews>
  <sheetFormatPr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3817</v>
      </c>
      <c r="F1" s="128" t="s">
        <v>178</v>
      </c>
      <c r="I1" s="168" t="s">
        <v>3746</v>
      </c>
      <c r="J1" s="168" t="s">
        <v>3745</v>
      </c>
      <c r="K1" s="128" t="s">
        <v>1</v>
      </c>
      <c r="L1" s="128" t="s">
        <v>169</v>
      </c>
      <c r="M1" s="128" t="s">
        <v>3688</v>
      </c>
      <c r="N1" s="128" t="s">
        <v>3779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69" t="s">
        <v>3849</v>
      </c>
      <c r="J2" s="169" t="s">
        <v>3850</v>
      </c>
      <c r="K2" s="129" t="s">
        <v>3944</v>
      </c>
      <c r="L2" s="129" t="s">
        <v>3682</v>
      </c>
      <c r="M2" s="129" t="s">
        <v>3689</v>
      </c>
      <c r="N2" s="129" t="s">
        <v>3931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70" t="s">
        <v>3826</v>
      </c>
      <c r="J3" s="169" t="s">
        <v>3825</v>
      </c>
      <c r="K3" s="129" t="s">
        <v>2</v>
      </c>
      <c r="L3" s="129" t="s">
        <v>3683</v>
      </c>
      <c r="M3" s="129" t="s">
        <v>3691</v>
      </c>
      <c r="N3" s="129" t="s">
        <v>3801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2" t="s">
        <v>3895</v>
      </c>
      <c r="J4" s="169" t="s">
        <v>3895</v>
      </c>
      <c r="K4" s="131" t="s">
        <v>3932</v>
      </c>
      <c r="L4" s="129" t="s">
        <v>3684</v>
      </c>
      <c r="M4" s="129" t="s">
        <v>3690</v>
      </c>
      <c r="N4" s="129" t="s">
        <v>3802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2" t="s">
        <v>3828</v>
      </c>
      <c r="J5" s="169" t="s">
        <v>3827</v>
      </c>
      <c r="K5" s="129" t="s">
        <v>3</v>
      </c>
      <c r="L5" s="129" t="s">
        <v>3686</v>
      </c>
      <c r="M5" s="129" t="s">
        <v>3692</v>
      </c>
      <c r="N5" s="129" t="s">
        <v>3778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2" t="s">
        <v>3896</v>
      </c>
      <c r="J6" s="169" t="s">
        <v>3897</v>
      </c>
      <c r="K6" s="129" t="s">
        <v>8</v>
      </c>
      <c r="L6" s="129" t="s">
        <v>3685</v>
      </c>
      <c r="N6" s="129" t="s">
        <v>3803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69" t="s">
        <v>3704</v>
      </c>
      <c r="J7" s="169" t="s">
        <v>3705</v>
      </c>
      <c r="K7" s="129" t="s">
        <v>4</v>
      </c>
      <c r="L7" s="129" t="s">
        <v>3680</v>
      </c>
      <c r="N7" s="129" t="s">
        <v>3796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72" t="s">
        <v>3832</v>
      </c>
      <c r="J8" s="169" t="s">
        <v>3831</v>
      </c>
      <c r="K8" s="129" t="s">
        <v>3981</v>
      </c>
      <c r="L8" s="129" t="s">
        <v>170</v>
      </c>
      <c r="N8" s="129" t="s">
        <v>3780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69" t="s">
        <v>3823</v>
      </c>
      <c r="J9" s="169" t="s">
        <v>3824</v>
      </c>
      <c r="K9" s="129" t="s">
        <v>3982</v>
      </c>
      <c r="L9" s="129" t="s">
        <v>3681</v>
      </c>
      <c r="N9" s="129" t="s">
        <v>3793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72" t="s">
        <v>3898</v>
      </c>
      <c r="J10" s="169" t="s">
        <v>3899</v>
      </c>
      <c r="K10" s="129" t="s">
        <v>3960</v>
      </c>
      <c r="L10" s="129" t="s">
        <v>3687</v>
      </c>
      <c r="N10" s="129" t="s">
        <v>3782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2" t="s">
        <v>3835</v>
      </c>
      <c r="J11" s="169" t="s">
        <v>3836</v>
      </c>
      <c r="K11" s="129" t="s">
        <v>3961</v>
      </c>
      <c r="N11" s="129" t="s">
        <v>3794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2" t="s">
        <v>3834</v>
      </c>
      <c r="J12" s="169" t="s">
        <v>3833</v>
      </c>
      <c r="K12" s="129" t="s">
        <v>5</v>
      </c>
      <c r="N12" s="129" t="s">
        <v>3781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2" t="s">
        <v>3839</v>
      </c>
      <c r="J13" s="169" t="s">
        <v>3837</v>
      </c>
      <c r="K13" s="129" t="s">
        <v>6</v>
      </c>
      <c r="N13" s="129" t="s">
        <v>3777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2" t="s">
        <v>3939</v>
      </c>
      <c r="J14" s="169" t="s">
        <v>3940</v>
      </c>
      <c r="K14" s="129" t="s">
        <v>3963</v>
      </c>
      <c r="N14" s="129" t="s">
        <v>3776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2" t="s">
        <v>3829</v>
      </c>
      <c r="J15" s="169" t="s">
        <v>3830</v>
      </c>
      <c r="K15" s="129" t="s">
        <v>3962</v>
      </c>
      <c r="N15" s="129" t="s">
        <v>3795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69" t="s">
        <v>3706</v>
      </c>
      <c r="J16" s="169" t="s">
        <v>3707</v>
      </c>
      <c r="K16" s="129" t="s">
        <v>9</v>
      </c>
    </row>
    <row r="17" spans="3:11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9" t="s">
        <v>3900</v>
      </c>
      <c r="J17" s="169" t="s">
        <v>3901</v>
      </c>
      <c r="K17" s="129" t="s">
        <v>7</v>
      </c>
    </row>
    <row r="18" spans="3:11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72" t="s">
        <v>3844</v>
      </c>
      <c r="J18" s="169" t="s">
        <v>3845</v>
      </c>
    </row>
    <row r="19" spans="3:11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2" t="s">
        <v>3841</v>
      </c>
      <c r="J19" s="169" t="s">
        <v>3841</v>
      </c>
    </row>
    <row r="20" spans="3:11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2" t="s">
        <v>3847</v>
      </c>
      <c r="J20" s="169" t="s">
        <v>3846</v>
      </c>
    </row>
    <row r="21" spans="3:11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2" t="s">
        <v>3935</v>
      </c>
      <c r="J21" s="169" t="s">
        <v>3937</v>
      </c>
    </row>
    <row r="22" spans="3:11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2" t="s">
        <v>3936</v>
      </c>
      <c r="J22" s="169" t="s">
        <v>3938</v>
      </c>
    </row>
    <row r="23" spans="3:11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2" t="s">
        <v>3945</v>
      </c>
      <c r="J23" s="169" t="s">
        <v>3946</v>
      </c>
    </row>
    <row r="24" spans="3:11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69" t="s">
        <v>3710</v>
      </c>
      <c r="J24" s="169" t="s">
        <v>3711</v>
      </c>
    </row>
    <row r="25" spans="3:11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72" t="s">
        <v>3840</v>
      </c>
      <c r="J25" s="169" t="s">
        <v>3838</v>
      </c>
    </row>
    <row r="26" spans="3:11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69" t="s">
        <v>3904</v>
      </c>
      <c r="J26" s="169" t="s">
        <v>3905</v>
      </c>
    </row>
    <row r="27" spans="3:11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9" t="s">
        <v>3892</v>
      </c>
      <c r="J27" s="169" t="s">
        <v>3893</v>
      </c>
    </row>
    <row r="28" spans="3:11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9" t="s">
        <v>3902</v>
      </c>
      <c r="J28" s="169" t="s">
        <v>3903</v>
      </c>
    </row>
    <row r="29" spans="3:11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9" t="s">
        <v>3708</v>
      </c>
      <c r="J29" s="169" t="s">
        <v>3709</v>
      </c>
    </row>
    <row r="30" spans="3:11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9" t="s">
        <v>3959</v>
      </c>
      <c r="J30" s="169" t="s">
        <v>3958</v>
      </c>
    </row>
    <row r="31" spans="3:11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72" t="s">
        <v>3842</v>
      </c>
      <c r="J31" s="169" t="s">
        <v>3843</v>
      </c>
    </row>
    <row r="32" spans="3:11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9" t="s">
        <v>3702</v>
      </c>
      <c r="J32" s="169" t="s">
        <v>18</v>
      </c>
    </row>
    <row r="33" spans="3:10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9" t="s">
        <v>3712</v>
      </c>
      <c r="J33" s="169" t="s">
        <v>3712</v>
      </c>
    </row>
    <row r="34" spans="3:10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72" t="s">
        <v>3848</v>
      </c>
      <c r="J34" s="169" t="s">
        <v>3848</v>
      </c>
    </row>
    <row r="35" spans="3:10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9" t="s">
        <v>3713</v>
      </c>
      <c r="J35" s="169" t="s">
        <v>3714</v>
      </c>
    </row>
    <row r="36" spans="3:10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9" t="s">
        <v>3783</v>
      </c>
      <c r="J36" s="169" t="s">
        <v>3784</v>
      </c>
    </row>
    <row r="37" spans="3:10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9" t="s">
        <v>3968</v>
      </c>
      <c r="J37" s="169" t="s">
        <v>3969</v>
      </c>
    </row>
    <row r="38" spans="3:10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9" t="s">
        <v>3715</v>
      </c>
      <c r="J38" s="169" t="s">
        <v>3716</v>
      </c>
    </row>
    <row r="39" spans="3:10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9" t="s">
        <v>3717</v>
      </c>
      <c r="J39" s="169" t="s">
        <v>3718</v>
      </c>
    </row>
    <row r="40" spans="3:10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9" t="s">
        <v>3906</v>
      </c>
      <c r="J40" s="169" t="s">
        <v>3907</v>
      </c>
    </row>
    <row r="41" spans="3:10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9" t="s">
        <v>3908</v>
      </c>
      <c r="J41" s="169" t="s">
        <v>3909</v>
      </c>
    </row>
    <row r="42" spans="3:10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9" t="s">
        <v>3719</v>
      </c>
      <c r="J42" s="169" t="s">
        <v>3720</v>
      </c>
    </row>
    <row r="43" spans="3:10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72" t="s">
        <v>3855</v>
      </c>
      <c r="J43" s="169" t="s">
        <v>3855</v>
      </c>
    </row>
    <row r="44" spans="3:10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72" t="s">
        <v>3854</v>
      </c>
      <c r="J44" s="169" t="s">
        <v>3853</v>
      </c>
    </row>
    <row r="45" spans="3:10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72" t="s">
        <v>3852</v>
      </c>
      <c r="J45" s="169" t="s">
        <v>3851</v>
      </c>
    </row>
    <row r="46" spans="3:10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69" t="s">
        <v>3721</v>
      </c>
      <c r="J46" s="169" t="s">
        <v>3722</v>
      </c>
    </row>
    <row r="47" spans="3:10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69" t="s">
        <v>3947</v>
      </c>
      <c r="J47" s="169" t="s">
        <v>3948</v>
      </c>
    </row>
    <row r="48" spans="3:10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9" t="s">
        <v>3975</v>
      </c>
      <c r="J48" s="169" t="s">
        <v>3976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9" t="s">
        <v>3698</v>
      </c>
      <c r="J49" s="169" t="s">
        <v>14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9" t="s">
        <v>3723</v>
      </c>
      <c r="J50" s="169" t="s">
        <v>3724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72" t="s">
        <v>3880</v>
      </c>
      <c r="J51" s="169" t="s">
        <v>3881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69" t="s">
        <v>3725</v>
      </c>
      <c r="J52" s="169" t="s">
        <v>3726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9" t="s">
        <v>3775</v>
      </c>
      <c r="J53" s="169" t="s">
        <v>3772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9" t="s">
        <v>3884</v>
      </c>
      <c r="J54" s="169" t="s">
        <v>3885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9" t="s">
        <v>3941</v>
      </c>
      <c r="J55" s="169" t="s">
        <v>3942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9" t="s">
        <v>3700</v>
      </c>
      <c r="J56" s="169" t="s">
        <v>16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9" t="s">
        <v>3727</v>
      </c>
      <c r="J57" s="169" t="s">
        <v>3727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3797</v>
      </c>
      <c r="G58" s="131" t="s">
        <v>1912</v>
      </c>
      <c r="H58" s="131"/>
      <c r="I58" s="169" t="s">
        <v>3767</v>
      </c>
      <c r="J58" s="169" t="s">
        <v>3768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9" t="s">
        <v>3769</v>
      </c>
      <c r="J59" s="169" t="s">
        <v>3770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9" t="s">
        <v>3910</v>
      </c>
      <c r="J60" s="169" t="s">
        <v>3911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9" t="s">
        <v>3728</v>
      </c>
      <c r="J61" s="169" t="s">
        <v>3729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9" t="s">
        <v>3697</v>
      </c>
      <c r="J62" s="169" t="s">
        <v>13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9" t="s">
        <v>3912</v>
      </c>
      <c r="J63" s="169" t="s">
        <v>3913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72" t="s">
        <v>3894</v>
      </c>
      <c r="J64" s="169" t="s">
        <v>3856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69" t="s">
        <v>3730</v>
      </c>
      <c r="J65" s="169" t="s">
        <v>3731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9" t="s">
        <v>3694</v>
      </c>
      <c r="J66" s="169" t="s">
        <v>10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9" t="s">
        <v>3695</v>
      </c>
      <c r="J67" s="169" t="s">
        <v>11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9" t="s">
        <v>3977</v>
      </c>
      <c r="J68" s="169" t="s">
        <v>3978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9" t="s">
        <v>3696</v>
      </c>
      <c r="J69" s="169" t="s">
        <v>12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69" t="s">
        <v>3765</v>
      </c>
      <c r="J70" s="169" t="s">
        <v>3970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9" t="s">
        <v>3914</v>
      </c>
      <c r="J71" s="169" t="s">
        <v>3915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9" t="s">
        <v>3973</v>
      </c>
      <c r="J72" s="169" t="s">
        <v>3974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9" t="s">
        <v>3888</v>
      </c>
      <c r="J73" s="169" t="s">
        <v>3889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71" t="s">
        <v>3766</v>
      </c>
      <c r="J74" s="169" t="s">
        <v>3732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71" t="s">
        <v>3949</v>
      </c>
      <c r="J75" s="169" t="s">
        <v>3950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69" t="s">
        <v>3733</v>
      </c>
      <c r="J76" s="169" t="s">
        <v>3734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72" t="s">
        <v>3859</v>
      </c>
      <c r="J77" s="169" t="s">
        <v>3860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72" t="s">
        <v>3857</v>
      </c>
      <c r="J78" s="169" t="s">
        <v>3858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72" t="s">
        <v>3861</v>
      </c>
      <c r="J79" s="169" t="s">
        <v>3862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69" t="s">
        <v>3971</v>
      </c>
      <c r="J80" s="169" t="s">
        <v>3972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69" t="s">
        <v>3890</v>
      </c>
      <c r="J81" s="169" t="s">
        <v>3891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69" t="s">
        <v>3703</v>
      </c>
      <c r="J82" s="169" t="s">
        <v>19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9" t="s">
        <v>3735</v>
      </c>
      <c r="J83" s="169" t="s">
        <v>3735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69" t="s">
        <v>3979</v>
      </c>
      <c r="J84" s="169" t="s">
        <v>3980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69" t="s">
        <v>3785</v>
      </c>
      <c r="J85" s="169" t="s">
        <v>3736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9" t="s">
        <v>3916</v>
      </c>
      <c r="J86" s="169" t="s">
        <v>3917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69" t="s">
        <v>3918</v>
      </c>
      <c r="J87" s="169" t="s">
        <v>3919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72" t="s">
        <v>3920</v>
      </c>
      <c r="J88" s="169" t="s">
        <v>3921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72" t="s">
        <v>3863</v>
      </c>
      <c r="J89" s="169" t="s">
        <v>3864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69" t="s">
        <v>3886</v>
      </c>
      <c r="J90" s="169" t="s">
        <v>3887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72" t="s">
        <v>3865</v>
      </c>
      <c r="J91" s="169" t="s">
        <v>3866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69" t="s">
        <v>3737</v>
      </c>
      <c r="J92" s="169" t="s">
        <v>3738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9" t="s">
        <v>3922</v>
      </c>
      <c r="J93" s="169" t="s">
        <v>3923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69" t="s">
        <v>3951</v>
      </c>
      <c r="J94" s="169" t="s">
        <v>3952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9" t="s">
        <v>3739</v>
      </c>
      <c r="J95" s="169" t="s">
        <v>3740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72" t="s">
        <v>3867</v>
      </c>
      <c r="J96" s="169" t="s">
        <v>3924</v>
      </c>
    </row>
    <row r="97" spans="3:10" x14ac:dyDescent="0.25">
      <c r="C97" s="130">
        <v>736</v>
      </c>
      <c r="D97" s="130" t="s">
        <v>3790</v>
      </c>
      <c r="E97" s="130">
        <v>6</v>
      </c>
      <c r="F97" s="130" t="s">
        <v>280</v>
      </c>
      <c r="G97" s="131" t="s">
        <v>1951</v>
      </c>
      <c r="H97" s="131"/>
      <c r="I97" s="169" t="s">
        <v>3773</v>
      </c>
      <c r="J97" s="169" t="s">
        <v>3774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72" t="s">
        <v>3868</v>
      </c>
      <c r="J98" s="169" t="s">
        <v>3869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72" t="s">
        <v>3955</v>
      </c>
      <c r="J99" s="169" t="s">
        <v>3956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72" t="s">
        <v>3870</v>
      </c>
      <c r="J100" s="169" t="s">
        <v>3871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2" t="s">
        <v>3872</v>
      </c>
      <c r="J101" s="169" t="s">
        <v>3925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69" t="s">
        <v>3699</v>
      </c>
      <c r="J102" s="169" t="s">
        <v>15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69" t="s">
        <v>3741</v>
      </c>
      <c r="J103" s="169" t="s">
        <v>3742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72" t="s">
        <v>3879</v>
      </c>
      <c r="J104" s="169" t="s">
        <v>3878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72" t="s">
        <v>3877</v>
      </c>
      <c r="J105" s="169" t="s">
        <v>3877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72" t="s">
        <v>3926</v>
      </c>
      <c r="J106" s="169" t="s">
        <v>3927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72" t="s">
        <v>3928</v>
      </c>
      <c r="J107" s="169" t="s">
        <v>3929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2" t="s">
        <v>3953</v>
      </c>
      <c r="J108" s="169" t="s">
        <v>3954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72" t="s">
        <v>3964</v>
      </c>
      <c r="J109" s="169" t="s">
        <v>3965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70" t="s">
        <v>3873</v>
      </c>
      <c r="J110" s="169" t="s">
        <v>3874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70" t="s">
        <v>3875</v>
      </c>
      <c r="J111" s="169" t="s">
        <v>3876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69" t="s">
        <v>3693</v>
      </c>
      <c r="J112" s="169" t="s">
        <v>3748</v>
      </c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69" t="s">
        <v>3701</v>
      </c>
      <c r="J113" s="169" t="s">
        <v>17</v>
      </c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69" t="s">
        <v>3771</v>
      </c>
      <c r="J114" s="169" t="s">
        <v>3930</v>
      </c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9" t="s">
        <v>3966</v>
      </c>
      <c r="J115" s="169" t="s">
        <v>3967</v>
      </c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69" t="s">
        <v>3743</v>
      </c>
      <c r="J116" s="169" t="s">
        <v>3744</v>
      </c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70" t="s">
        <v>3882</v>
      </c>
      <c r="J117" s="169" t="s">
        <v>3883</v>
      </c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70"/>
      <c r="J118" s="163"/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63"/>
      <c r="J119" s="163"/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63"/>
      <c r="J120" s="163"/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63"/>
      <c r="J121" s="163"/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63"/>
      <c r="J122" s="163"/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63"/>
      <c r="J123" s="163"/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63"/>
      <c r="J124" s="163"/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3"/>
      <c r="J125" s="163"/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3"/>
      <c r="J126" s="163"/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3"/>
      <c r="J127" s="163"/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</row>
    <row r="129" spans="3:8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</row>
    <row r="130" spans="3:8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</row>
    <row r="131" spans="3:8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</row>
    <row r="132" spans="3:8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</row>
    <row r="133" spans="3:8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</row>
    <row r="134" spans="3:8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</row>
    <row r="135" spans="3:8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8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8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8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8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8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8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8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8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8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3798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3799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3818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3819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3820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3821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3804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3805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3806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3807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3808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3809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3810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3811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3812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3813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3814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3815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3816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ref="I3:J117">
    <sortCondition ref="I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2019-05-22T12:45:31Z</cp:lastPrinted>
  <dcterms:created xsi:type="dcterms:W3CDTF">2014-12-09T12:52:40Z</dcterms:created>
  <dcterms:modified xsi:type="dcterms:W3CDTF">2019-05-22T12:45:59Z</dcterms:modified>
</cp:coreProperties>
</file>