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SÃO VALENTIM\"/>
    </mc:Choice>
  </mc:AlternateContent>
  <bookViews>
    <workbookView xWindow="0" yWindow="0" windowWidth="28800" windowHeight="116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16" i="3" l="1"/>
  <c r="K17" i="3"/>
  <c r="K14" i="3" l="1"/>
  <c r="K15" i="3"/>
  <c r="K18" i="3"/>
  <c r="O14" i="3" l="1"/>
  <c r="Q14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8" i="3"/>
  <c r="Q18" i="3"/>
  <c r="O19" i="3"/>
  <c r="Q19" i="3"/>
  <c r="O20" i="3"/>
  <c r="Q20" i="3"/>
  <c r="O21" i="3"/>
  <c r="Q21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<sst xmlns="http://schemas.openxmlformats.org/spreadsheetml/2006/main" count="15159" uniqueCount="4042">
  <si>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</si>
  <si>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</si>
  <si>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</si>
  <si>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</si>
  <si>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</si>
  <si>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</si>
  <si>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</si>
  <si>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</si>
  <si>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</si>
  <si>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</si>
  <si>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</si>
  <si>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</si>
  <si>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</si>
  <si>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</si>
  <si>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</si>
  <si>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</si>
  <si>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</si>
  <si>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</si>
  <si>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</si>
  <si>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</si>
  <si>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</si>
  <si>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</si>
  <si>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</si>
  <si>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</si>
  <si>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</si>
  <si>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</si>
  <si>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</si>
  <si>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</si>
  <si>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</si>
  <si>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</si>
  <si>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</si>
  <si>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</si>
  <si>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</si>
  <si>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</si>
  <si>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</si>
  <si>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</si>
  <si>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</si>
  <si>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</si>
  <si>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</si>
  <si>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</si>
  <si>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</si>
  <si>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</si>
  <si>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</si>
  <si>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</si>
  <si>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</si>
  <si>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</si>
  <si>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</si>
  <si>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</si>
  <si>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</si>
  <si>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</si>
  <si>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</si>
  <si>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</si>
  <si>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</si>
  <si>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</si>
  <si>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</si>
  <si>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</si>
  <si>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</si>
  <si>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</si>
  <si>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</si>
  <si>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</si>
  <si>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</si>
  <si>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</si>
  <si>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</si>
  <si>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</si>
  <si>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</si>
  <si>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</si>
  <si>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</si>
  <si>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</si>
  <si>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</si>
  <si>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</si>
  <si>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</si>
  <si>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</si>
  <si>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</si>
  <si>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</si>
  <si>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</si>
  <si>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</si>
  <si>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</si>
  <si>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</si>
  <si>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</si>
  <si>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</si>
  <si>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</si>
  <si>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</si>
  <si>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</si>
  <si>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</si>
  <si>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</si>
  <si>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</si>
  <si>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</si>
  <si>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</si>
  <si>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</si>
  <si>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</si>
  <si>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</si>
  <si>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</si>
  <si>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</si>
  <si>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</si>
  <si>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</si>
  <si>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</si>
  <si>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</si>
  <si>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</si>
  <si>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</si>
  <si>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</si>
  <si>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</si>
  <si>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</si>
  <si>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</si>
  <si>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</si>
  <si>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</si>
  <si>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</si>
  <si>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</si>
  <si>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</si>
  <si>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</si>
  <si>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</si>
  <si>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</si>
  <si>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</si>
  <si>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</si>
  <si>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</si>
  <si>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</si>
  <si>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</si>
  <si>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</si>
  <si>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</si>
  <si>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</si>
  <si>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</si>
  <si>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</si>
  <si>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</si>
  <si>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</si>
  <si>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</si>
  <si>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</si>
  <si>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</si>
  <si>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</si>
  <si>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</si>
  <si>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</si>
  <si>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</si>
  <si>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</si>
  <si>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</si>
  <si>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</si>
  <si>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</si>
  <si>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</si>
  <si>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</si>
  <si>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</si>
  <si>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</si>
  <si>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</si>
  <si>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</si>
  <si>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</si>
  <si>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</si>
  <si>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</si>
  <si>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</si>
  <si>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</si>
  <si>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</si>
  <si>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</si>
  <si>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</si>
  <si>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</si>
  <si>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</si>
  <si>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</si>
  <si>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</si>
  <si>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</si>
  <si>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</si>
  <si>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</si>
  <si>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</si>
  <si>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</si>
  <si>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</si>
  <si>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</si>
  <si>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</si>
  <si>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</si>
  <si>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</si>
  <si>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</si>
  <si>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</si>
  <si>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</si>
  <si>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</si>
  <si>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</si>
  <si>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</si>
  <si>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</si>
  <si>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</si>
  <si>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</si>
  <si>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</si>
  <si>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</si>
  <si>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</si>
  <si>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</si>
  <si>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</si>
  <si>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</si>
  <si>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</si>
  <si>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</si>
  <si>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</si>
  <si>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</si>
  <si>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</si>
  <si>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</si>
  <si>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</si>
  <si>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</si>
  <si>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</si>
  <si>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</si>
  <si>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</si>
  <si>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</si>
  <si>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</si>
  <si>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</si>
  <si>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</si>
  <si>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</si>
  <si>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</si>
  <si>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</si>
  <si>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</si>
  <si>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</si>
  <si>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</si>
  <si>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</si>
  <si>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</si>
  <si>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</si>
  <si>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</si>
  <si>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</si>
  <si>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</si>
  <si>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</si>
  <si>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</si>
  <si>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</si>
  <si>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</si>
  <si>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</si>
  <si>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</si>
  <si>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</si>
  <si>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</si>
  <si>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</si>
  <si>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</si>
  <si>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</si>
  <si>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</si>
  <si>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</si>
  <si>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</si>
  <si>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</si>
  <si>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</si>
  <si>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</si>
  <si>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</si>
  <si>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</si>
  <si>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</si>
  <si>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</si>
  <si>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</si>
  <si>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</si>
  <si>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</si>
  <si>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</si>
  <si>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</si>
  <si>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</si>
  <si>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</si>
  <si>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</si>
  <si>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</si>
  <si>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</si>
  <si>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</si>
  <si>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</si>
  <si>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</si>
  <si>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</si>
  <si>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</si>
  <si>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</si>
  <si>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</si>
  <si>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</si>
  <si>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</si>
  <si>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</si>
  <si>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</si>
  <si>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</si>
  <si>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</si>
  <si>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</si>
  <si>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</si>
  <si>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</si>
  <si>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</si>
  <si>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</si>
  <si>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</si>
  <si>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</si>
  <si>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</si>
  <si>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</si>
  <si>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</si>
  <si>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</si>
  <si>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</si>
  <si>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</si>
  <si>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</si>
  <si>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</si>
  <si>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</si>
  <si>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</si>
  <si>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</si>
  <si>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</si>
  <si>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</si>
  <si>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</si>
  <si>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</si>
  <si>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</si>
  <si>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</si>
  <si>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</si>
  <si>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</si>
  <si>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</si>
  <si>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</si>
  <si>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</si>
  <si>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</si>
  <si>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</si>
  <si>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</si>
  <si>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</si>
  <si>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</si>
  <si>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</si>
  <si>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</si>
  <si>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</si>
  <si>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</si>
  <si>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</si>
  <si>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</si>
  <si>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</si>
  <si>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</si>
  <si>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</si>
  <si>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</si>
  <si>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</si>
  <si>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</si>
  <si>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</si>
  <si>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</si>
  <si>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</si>
  <si>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</si>
  <si>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</si>
  <si>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</si>
  <si>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</si>
  <si>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</si>
  <si>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</si>
  <si>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</si>
  <si>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</si>
  <si>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</si>
  <si>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</si>
  <si>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</si>
  <si>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</si>
  <si>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</si>
  <si>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</si>
  <si>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</si>
  <si>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</si>
  <si>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</si>
  <si>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</si>
  <si>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</si>
  <si>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</si>
  <si>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</si>
  <si>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</si>
  <si>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</si>
  <si>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</si>
  <si>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</si>
  <si>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</si>
  <si>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</si>
  <si>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</si>
  <si>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</si>
  <si>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</si>
  <si>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</si>
  <si>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</si>
  <si>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</si>
  <si>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</si>
  <si>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</si>
  <si>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</si>
  <si>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</si>
  <si>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</si>
  <si>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</si>
  <si>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</si>
  <si>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</si>
  <si>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</si>
  <si>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</si>
  <si>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</si>
  <si>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</si>
  <si>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</si>
  <si>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</si>
  <si>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</si>
  <si>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</si>
  <si>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</si>
  <si>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</si>
  <si>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</si>
  <si>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</si>
  <si>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</si>
  <si>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</si>
  <si>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</si>
  <si>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</si>
  <si>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</si>
  <si>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</si>
  <si>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</si>
  <si>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</si>
  <si>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</si>
  <si>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</si>
  <si>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</si>
  <si>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</si>
  <si>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</si>
  <si>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</si>
  <si>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</si>
  <si>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</si>
  <si>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</si>
  <si>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</si>
  <si>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</si>
  <si>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</si>
  <si>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</si>
  <si>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</si>
  <si>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</si>
  <si>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</si>
  <si>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</si>
  <si>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</si>
  <si>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</si>
  <si>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</si>
  <si>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</si>
  <si>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</si>
  <si>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</si>
  <si>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</si>
  <si>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</si>
  <si>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</si>
  <si>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</si>
  <si>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</si>
  <si>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</si>
  <si>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</si>
  <si>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</si>
  <si>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</si>
  <si>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</si>
  <si>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</si>
  <si>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</si>
  <si>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</si>
  <si>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</si>
  <si>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</si>
  <si>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</si>
  <si>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</si>
  <si>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</si>
  <si>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</si>
  <si>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</si>
  <si>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</si>
  <si>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</si>
  <si>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</si>
  <si>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</si>
  <si>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</si>
  <si>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</si>
  <si>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</si>
  <si>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</si>
  <si>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</si>
  <si>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</si>
  <si>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</si>
  <si>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</si>
  <si>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</si>
  <si>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</si>
  <si>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</si>
  <si>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</si>
  <si>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</si>
  <si>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</si>
  <si>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</si>
  <si>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</si>
  <si>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</si>
  <si>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</si>
  <si>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</si>
  <si>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</si>
  <si>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</si>
  <si>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</si>
  <si>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</si>
  <si>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</si>
  <si>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</si>
  <si>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</si>
  <si>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</si>
  <si>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</si>
  <si>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</si>
  <si>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</si>
  <si>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</si>
  <si>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</si>
  <si>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</si>
  <si>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</si>
  <si>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</si>
  <si>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</si>
  <si>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</si>
  <si>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</si>
  <si>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</si>
  <si>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</si>
  <si>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</si>
  <si>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</si>
  <si>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</si>
  <si>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</si>
  <si>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</si>
  <si>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</si>
  <si>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</si>
  <si>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</si>
  <si>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</si>
  <si>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</si>
  <si>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</si>
  <si>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</si>
  <si>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</si>
  <si>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</si>
  <si>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</si>
  <si>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</si>
  <si>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</si>
  <si>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</si>
  <si>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</si>
  <si>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</si>
  <si>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</si>
  <si>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</si>
  <si>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</si>
  <si>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</si>
  <si>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</si>
  <si>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</si>
  <si>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</si>
  <si>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</si>
  <si>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</si>
  <si>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</si>
  <si>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</si>
  <si>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</si>
  <si>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</si>
  <si>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</si>
  <si>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</si>
  <si>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</si>
  <si>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</si>
  <si>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</si>
  <si>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</si>
  <si>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</si>
  <si>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</si>
  <si>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</si>
  <si>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</si>
  <si>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</si>
  <si>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</si>
  <si>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</si>
  <si>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</si>
  <si>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</si>
  <si>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</si>
  <si>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</si>
  <si>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</si>
  <si>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</si>
  <si>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</si>
  <si>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</si>
  <si>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</si>
  <si>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</si>
  <si>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</si>
  <si>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</si>
  <si>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</si>
  <si>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</si>
  <si>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</si>
  <si>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</si>
  <si>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</si>
  <si>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</si>
  <si>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</si>
  <si>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</si>
  <si>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</si>
  <si>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</si>
  <si>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</si>
  <si>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</si>
  <si>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</si>
  <si>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</si>
  <si>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</si>
  <si>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</si>
  <si>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</si>
  <si>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</si>
  <si>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</si>
  <si>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</si>
  <si>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</si>
  <si>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</si>
  <si>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</si>
  <si>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</si>
  <si>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</si>
  <si>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</si>
  <si>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</si>
  <si>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</si>
  <si>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</si>
  <si>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</si>
  <si>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</si>
  <si>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</si>
  <si>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</si>
  <si>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</si>
  <si>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</si>
  <si>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</si>
  <si>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</si>
  <si>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</si>
  <si>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</si>
  <si>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</si>
  <si>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</si>
  <si>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</si>
  <si>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</si>
  <si>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</si>
  <si>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</si>
  <si>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</si>
  <si>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</si>
  <si>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</si>
  <si>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</si>
  <si>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</si>
  <si>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</si>
  <si>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</si>
  <si>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</si>
  <si>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</si>
  <si>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</si>
  <si>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</si>
  <si>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</si>
  <si>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</si>
  <si>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</si>
  <si>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</si>
  <si>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</si>
  <si>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</si>
  <si>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</si>
  <si>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</si>
  <si>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</si>
  <si>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</si>
  <si>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</si>
  <si>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</si>
  <si>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</si>
  <si>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</si>
  <si>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</si>
  <si>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</si>
  <si>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</si>
  <si>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</si>
  <si>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</si>
  <si>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</si>
  <si>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</si>
  <si>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</si>
  <si>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</si>
  <si>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</si>
  <si>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</si>
  <si>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</si>
  <si>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</si>
  <si>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</si>
  <si>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</si>
  <si>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</si>
  <si>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</si>
  <si>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</si>
  <si>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</si>
  <si>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</si>
  <si>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</si>
  <si>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</si>
  <si>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</si>
  <si>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</si>
  <si>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</si>
  <si>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</si>
  <si>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</si>
  <si>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</si>
  <si>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</si>
  <si>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</si>
  <si>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</si>
  <si>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</si>
  <si>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</si>
  <si>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</si>
  <si>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</si>
  <si>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</si>
  <si>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</si>
  <si>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</si>
  <si>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</si>
  <si>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</si>
  <si>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</si>
  <si>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</si>
  <si>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</si>
  <si>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</si>
  <si>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</si>
  <si>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</si>
  <si>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</si>
  <si>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</si>
  <si>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</si>
  <si>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</si>
  <si>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</si>
  <si>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</si>
  <si>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</si>
  <si>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</si>
  <si>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</si>
  <si>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</si>
  <si>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</si>
  <si>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</si>
  <si>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</si>
  <si>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</si>
  <si>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</si>
  <si>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</si>
  <si>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</si>
  <si>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</si>
  <si>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</si>
  <si>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</si>
  <si>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</si>
  <si>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</si>
  <si>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</si>
  <si>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</si>
  <si>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</si>
  <si>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</si>
  <si>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</si>
  <si>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</si>
  <si>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</si>
  <si>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</si>
  <si>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</si>
  <si>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</si>
  <si>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</si>
  <si>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</si>
  <si>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</si>
  <si>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</si>
  <si>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</si>
  <si>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</si>
  <si>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</si>
  <si>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</si>
  <si>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</si>
  <si>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</si>
  <si>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</si>
  <si>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</si>
  <si>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</si>
  <si>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</si>
  <si>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</si>
  <si>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</si>
  <si>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</si>
  <si>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</si>
  <si>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</si>
  <si>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</si>
  <si>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</si>
  <si>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</si>
  <si>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</si>
  <si>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</si>
  <si>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</si>
  <si>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</si>
  <si>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</si>
  <si>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</si>
  <si>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</si>
  <si>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</si>
  <si>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</si>
  <si>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</si>
  <si>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</si>
  <si>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</si>
  <si>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</si>
  <si>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</si>
  <si>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</si>
  <si>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</si>
  <si>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</si>
  <si>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</si>
  <si>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</si>
  <si>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</si>
  <si>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</si>
  <si>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</si>
  <si>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</si>
  <si>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</si>
  <si>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</si>
  <si>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</si>
  <si>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</si>
  <si>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</si>
  <si>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</si>
  <si>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</si>
  <si>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</si>
  <si>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</si>
  <si>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</si>
  <si>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</si>
  <si>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</si>
  <si>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</si>
  <si>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</si>
  <si>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</si>
  <si>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</si>
  <si>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</si>
  <si>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</si>
  <si>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</si>
  <si>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</si>
  <si>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</si>
  <si>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</si>
  <si>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</si>
  <si>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</si>
  <si>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</si>
  <si>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</si>
  <si>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</si>
  <si>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</si>
  <si>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</si>
  <si>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</si>
  <si>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</si>
  <si>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</si>
  <si>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</si>
  <si>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</si>
  <si>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</si>
  <si>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</si>
  <si>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</si>
  <si>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</si>
  <si>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</si>
  <si>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</si>
  <si>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</si>
  <si>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</si>
  <si>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</si>
  <si>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</si>
  <si>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</si>
  <si>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</si>
  <si>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</si>
  <si>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</si>
  <si>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</si>
  <si>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</si>
  <si>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</si>
  <si>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</si>
  <si>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</si>
  <si>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</si>
  <si>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</si>
  <si>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</si>
  <si>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</si>
  <si>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</si>
  <si>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</si>
  <si>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</si>
  <si>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</si>
  <si>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</si>
  <si>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</si>
  <si>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</si>
  <si>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</si>
  <si>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</si>
  <si>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</si>
  <si>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</si>
  <si>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</si>
  <si>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</si>
  <si>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</si>
  <si>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</si>
  <si>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</si>
  <si>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</si>
  <si>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</si>
  <si>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</si>
  <si>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</si>
  <si>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</si>
  <si>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</si>
  <si>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</si>
  <si>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</si>
  <si>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</si>
  <si>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</si>
  <si>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</si>
  <si>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</si>
  <si>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</si>
  <si>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</si>
  <si>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</si>
  <si>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</si>
  <si>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</si>
  <si>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</si>
  <si>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</si>
  <si>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</si>
  <si>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</si>
  <si>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</si>
  <si>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</si>
  <si>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</si>
  <si>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</si>
  <si>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</si>
  <si>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</si>
  <si>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</si>
  <si>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</si>
  <si>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</si>
  <si>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</si>
  <si>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</si>
  <si>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</si>
  <si>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</si>
  <si>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</si>
  <si>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</si>
  <si>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</si>
  <si>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</si>
  <si>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</si>
  <si>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</si>
  <si>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</si>
  <si>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</si>
  <si>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</si>
  <si>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</si>
  <si>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</si>
  <si>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</si>
  <si>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</si>
  <si>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</si>
  <si>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</si>
  <si>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</si>
  <si>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</si>
  <si>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</si>
  <si>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</si>
  <si>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</si>
  <si>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</si>
  <si>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</si>
  <si>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</si>
  <si>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</si>
  <si>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</si>
  <si>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</si>
  <si>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</si>
  <si>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</si>
  <si>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</si>
  <si>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</si>
  <si>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</si>
  <si>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</si>
  <si>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</si>
  <si>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</si>
  <si>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</si>
  <si>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</si>
  <si>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</si>
  <si>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</si>
  <si>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</si>
  <si>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</si>
  <si>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</si>
  <si>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</si>
  <si>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</si>
  <si>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</si>
  <si>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</si>
  <si>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</si>
  <si>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</si>
  <si>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</si>
  <si>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</si>
  <si>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</si>
  <si>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</si>
  <si>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</si>
  <si>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</si>
  <si>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</si>
  <si>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</si>
  <si>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</si>
  <si>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</si>
  <si>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</si>
  <si>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</si>
  <si>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</si>
  <si>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</si>
  <si>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</si>
  <si>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</si>
  <si>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</si>
  <si>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</si>
  <si>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</si>
  <si>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</si>
  <si>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</si>
  <si>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</si>
  <si>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</si>
  <si>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</si>
  <si>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</si>
  <si>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</si>
  <si>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</si>
  <si>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</si>
  <si>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</si>
  <si>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</si>
  <si>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</si>
  <si>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</si>
  <si>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</si>
  <si>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</si>
  <si>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</si>
  <si>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</si>
  <si>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</si>
  <si>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</si>
  <si>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</si>
  <si>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</si>
  <si>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</si>
  <si>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</si>
  <si>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</si>
  <si>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</si>
  <si>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</si>
  <si>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</si>
  <si>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</si>
  <si>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</si>
  <si>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</si>
  <si>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</si>
  <si>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</si>
  <si>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</si>
  <si>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</si>
  <si>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</si>
  <si>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</si>
  <si>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</si>
  <si>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</si>
  <si>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</si>
  <si>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</si>
  <si>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</si>
  <si>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</si>
  <si>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</si>
  <si>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</si>
  <si>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</si>
  <si>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</si>
  <si>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</si>
  <si>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</si>
  <si>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</si>
  <si>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</si>
  <si>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</si>
  <si>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</si>
  <si>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</si>
  <si>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</si>
  <si>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</si>
  <si>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</si>
  <si>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</si>
  <si>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</si>
  <si>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</si>
  <si>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</si>
  <si>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</si>
  <si>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</si>
  <si>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</si>
  <si>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</si>
  <si>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</si>
  <si>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</si>
  <si>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</si>
  <si>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</si>
  <si>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</si>
  <si>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</si>
  <si>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</si>
  <si>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</si>
  <si>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</si>
  <si>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</si>
  <si>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</si>
  <si>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</si>
  <si>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</si>
  <si>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</si>
  <si>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</si>
  <si>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</si>
  <si>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</si>
  <si>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</si>
  <si>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</si>
  <si>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</si>
  <si>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</si>
  <si>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</si>
  <si>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</si>
  <si>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</si>
  <si>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</si>
  <si>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</si>
  <si>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</si>
  <si>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</si>
  <si>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</si>
  <si>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</si>
  <si>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</si>
  <si>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</si>
  <si>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</si>
  <si>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</si>
  <si>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</si>
  <si>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</si>
  <si>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</si>
  <si>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</si>
  <si>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</si>
  <si>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</si>
  <si>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</si>
  <si>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</si>
  <si>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</si>
  <si>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</si>
  <si>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</si>
  <si>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</si>
  <si>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</si>
  <si>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</si>
  <si>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</si>
  <si>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</si>
  <si>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</si>
  <si>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</si>
  <si>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</si>
  <si>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</si>
  <si>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</si>
  <si>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</si>
  <si>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</si>
  <si>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</si>
  <si>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</si>
  <si>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</si>
  <si>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</si>
  <si>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</si>
  <si>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</si>
  <si>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</si>
  <si>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</si>
  <si>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</si>
  <si>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</si>
  <si>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</si>
  <si>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</si>
  <si>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</si>
  <si>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</si>
  <si>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</si>
  <si>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</si>
  <si>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</si>
  <si>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</si>
  <si>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</si>
  <si>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</si>
  <si>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</si>
  <si>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</si>
  <si>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</si>
  <si>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</si>
  <si>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</si>
  <si>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</si>
  <si>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</si>
  <si>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</si>
  <si>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</si>
  <si>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</si>
  <si>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</si>
  <si>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</si>
  <si>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</si>
  <si>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</si>
  <si>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</si>
  <si>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</si>
  <si>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</si>
  <si>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</si>
  <si>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</si>
  <si>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</si>
  <si>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</si>
  <si>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</si>
  <si>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</si>
  <si>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</si>
  <si>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</si>
  <si>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</si>
  <si>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</si>
  <si>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</si>
  <si>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</si>
  <si>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</si>
  <si>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</si>
  <si>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</si>
  <si>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</si>
  <si>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</si>
  <si>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</si>
  <si>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</si>
  <si>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</si>
  <si>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</si>
  <si>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</si>
  <si>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</si>
  <si>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</si>
  <si>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</si>
  <si>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</si>
  <si>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</si>
  <si>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</si>
  <si>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</si>
  <si>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</si>
  <si>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</si>
  <si>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</si>
  <si>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</si>
  <si>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</si>
  <si>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</si>
  <si>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</si>
  <si>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</si>
  <si>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</si>
  <si>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</si>
  <si>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</si>
  <si>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</si>
  <si>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</si>
  <si>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</si>
  <si>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</si>
  <si>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</si>
  <si>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</si>
  <si>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</si>
  <si>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</si>
  <si>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</si>
  <si>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</si>
  <si>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</si>
  <si>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</si>
  <si>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</si>
  <si>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</si>
  <si>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</si>
  <si>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</si>
  <si>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</si>
  <si>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</si>
  <si>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</si>
  <si>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</si>
  <si>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</si>
  <si>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</si>
  <si>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</si>
  <si>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</si>
  <si>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</si>
  <si>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</si>
  <si>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</si>
  <si>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</si>
  <si>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</si>
  <si>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</si>
  <si>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</si>
  <si>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</si>
  <si>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</si>
  <si>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</si>
  <si>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</si>
  <si>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</si>
  <si>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</si>
  <si>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</si>
  <si>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</si>
  <si>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</si>
  <si>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</si>
  <si>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</si>
  <si>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</si>
  <si>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</si>
  <si>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</si>
  <si>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</si>
  <si>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</si>
  <si>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</si>
  <si>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</si>
  <si>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</si>
  <si>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</si>
  <si>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</si>
  <si>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</si>
  <si>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</si>
  <si>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</si>
  <si>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</si>
  <si>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</si>
  <si>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</si>
  <si>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</si>
  <si>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</si>
  <si>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</si>
  <si>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</si>
  <si>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</si>
  <si>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</si>
  <si>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</si>
  <si>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</si>
  <si>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</si>
  <si>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</si>
  <si>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</si>
  <si>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</si>
  <si>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</si>
  <si>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</si>
  <si>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</si>
  <si>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</si>
  <si>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</si>
  <si>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</si>
  <si>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</si>
  <si>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</si>
  <si>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</si>
  <si>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</si>
  <si>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</si>
  <si>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</si>
  <si>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</si>
  <si>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</si>
  <si>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</si>
  <si>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</si>
  <si>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</si>
  <si>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</si>
  <si>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</si>
  <si>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</si>
  <si>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</si>
  <si>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</si>
  <si>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</si>
  <si>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</si>
  <si>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</si>
  <si>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</si>
  <si>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</si>
  <si>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</si>
  <si>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</si>
  <si>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</si>
  <si>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</si>
  <si>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</si>
  <si>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</si>
  <si>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</si>
  <si>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</si>
  <si>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</si>
  <si>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</si>
  <si>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</si>
  <si>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</si>
  <si>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</si>
  <si>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</si>
  <si>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</si>
  <si>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</si>
  <si>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</si>
  <si>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</si>
  <si>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</si>
  <si>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</si>
  <si>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</si>
  <si>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</si>
  <si>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</si>
  <si>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</si>
  <si>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</si>
  <si>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</si>
  <si>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</si>
  <si>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</si>
  <si>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</si>
  <si>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</si>
  <si>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</si>
  <si>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</si>
  <si>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</si>
  <si>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</si>
  <si>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</si>
  <si>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</si>
  <si>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</si>
  <si>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</si>
  <si>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</si>
  <si>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</si>
  <si>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</si>
  <si>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</si>
  <si>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</si>
  <si>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</si>
  <si>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</si>
  <si>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</si>
  <si>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</si>
  <si>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</si>
  <si>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</si>
  <si>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</si>
  <si>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</si>
  <si>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</si>
  <si>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</si>
  <si>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</si>
  <si>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</si>
  <si>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</si>
  <si>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</si>
  <si>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</si>
  <si>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</si>
  <si>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</si>
  <si>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</si>
  <si>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</si>
  <si>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</si>
  <si>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</si>
  <si>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</si>
  <si>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</si>
  <si>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</si>
  <si>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</si>
  <si>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</si>
  <si>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</si>
  <si>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</si>
  <si>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</si>
  <si>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</si>
  <si>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</si>
  <si>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</si>
  <si>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</si>
  <si>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</si>
  <si>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</si>
  <si>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</si>
  <si>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</si>
  <si>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</si>
  <si>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</si>
  <si>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</si>
  <si>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</si>
  <si>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</si>
  <si>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</si>
  <si>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</si>
  <si>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</si>
  <si>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</si>
  <si>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</si>
  <si>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</si>
  <si>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</si>
  <si>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</si>
  <si>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</si>
  <si>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</si>
  <si>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</si>
  <si>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</si>
  <si>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</si>
  <si>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</si>
  <si>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</si>
  <si>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</si>
  <si>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</si>
  <si>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</si>
  <si>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</si>
  <si>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</si>
  <si>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</si>
  <si>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</si>
  <si>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</si>
  <si>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</si>
  <si>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</si>
  <si>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</si>
  <si>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</si>
  <si>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</si>
  <si>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</si>
  <si>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</si>
  <si>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</si>
  <si>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</si>
  <si>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</si>
  <si>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</si>
  <si>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</si>
  <si>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</si>
  <si>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</si>
  <si>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</si>
  <si>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</si>
  <si>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</si>
  <si>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</si>
  <si>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</si>
  <si>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</si>
  <si>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</si>
  <si>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</si>
  <si>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</si>
  <si>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</si>
  <si>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</si>
  <si>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</si>
  <si>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</si>
  <si>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</si>
  <si>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</si>
  <si>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</si>
  <si>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</si>
  <si>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</si>
  <si>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</si>
  <si>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</si>
  <si>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</si>
  <si>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</si>
  <si>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</si>
  <si>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</si>
  <si>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</si>
  <si>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</si>
  <si>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</si>
  <si>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</si>
  <si>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</si>
  <si>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</si>
  <si>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</si>
  <si>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</si>
  <si>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</si>
  <si>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</si>
  <si>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</si>
  <si>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</si>
  <si>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</si>
  <si>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</si>
  <si>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</si>
  <si>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</si>
  <si>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</si>
  <si>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</si>
  <si>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</si>
  <si>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</si>
  <si>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</si>
  <si>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</si>
  <si>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</si>
  <si>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</si>
  <si>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</si>
  <si>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</si>
  <si>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</si>
  <si>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</si>
  <si>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</si>
  <si>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</si>
  <si>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</si>
  <si>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</si>
  <si>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</si>
  <si>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</si>
  <si>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</si>
  <si>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</si>
  <si>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</si>
  <si>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</si>
  <si>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</si>
  <si>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</si>
  <si>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</si>
  <si>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</si>
  <si>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</si>
  <si>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</si>
  <si>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</si>
  <si>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</si>
  <si>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</si>
  <si>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</si>
  <si>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</si>
  <si>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</si>
  <si>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</si>
  <si>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</si>
  <si>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</si>
  <si>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</si>
  <si>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</si>
  <si>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</si>
  <si>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</si>
  <si>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</si>
  <si>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</si>
  <si>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</si>
  <si>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</si>
  <si>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</si>
  <si>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</si>
  <si>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</si>
  <si>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</si>
  <si>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</si>
  <si>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</si>
  <si>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</si>
  <si>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</si>
  <si>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</si>
  <si>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</si>
  <si>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</si>
  <si>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</si>
  <si>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</si>
  <si>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</si>
  <si>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</si>
  <si>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</si>
  <si>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</si>
  <si>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</si>
  <si>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</si>
  <si>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</si>
  <si>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</si>
  <si>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</si>
  <si>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</si>
  <si>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</si>
  <si>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</si>
  <si>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</si>
  <si>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</si>
  <si>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</si>
  <si>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</si>
  <si>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</si>
  <si>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</si>
  <si>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</si>
  <si>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</si>
  <si>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</si>
  <si>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</si>
  <si>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</si>
  <si>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</si>
  <si>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</si>
  <si>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</si>
  <si>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</si>
  <si>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</si>
  <si>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</si>
  <si>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</si>
  <si>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</si>
  <si>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</si>
  <si>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</si>
  <si>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</si>
  <si>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</si>
  <si>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</si>
  <si>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</si>
  <si>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</si>
  <si>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</si>
  <si>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</si>
  <si>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</si>
  <si>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</si>
  <si>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</si>
  <si>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</si>
  <si>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</si>
  <si>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</si>
  <si>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</si>
  <si>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</si>
  <si>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</si>
  <si>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</si>
  <si>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</si>
  <si>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</si>
  <si>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</si>
  <si>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</si>
  <si>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</si>
  <si>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</si>
  <si>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</si>
  <si>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</si>
  <si>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</si>
  <si>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</si>
  <si>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</si>
  <si>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</si>
  <si>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</si>
  <si>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</si>
  <si>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</si>
  <si>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</si>
  <si>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</si>
  <si>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</si>
  <si>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</si>
  <si>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</si>
  <si>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</si>
  <si>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</si>
  <si>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</si>
  <si>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</si>
  <si>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</si>
  <si>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</si>
  <si>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</si>
  <si>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</si>
  <si>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</si>
  <si>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</si>
  <si>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</si>
  <si>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</si>
  <si>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</si>
  <si>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</si>
  <si>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</si>
  <si>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</si>
  <si>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</si>
  <si>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</si>
  <si>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</si>
  <si>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</si>
  <si>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</si>
  <si>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</si>
  <si>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</si>
  <si>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</si>
  <si>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</si>
  <si>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</si>
  <si>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</si>
  <si>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</si>
  <si>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</si>
  <si>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</si>
  <si>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</si>
  <si>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</si>
  <si>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</si>
  <si>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</si>
  <si>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</si>
  <si>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</si>
  <si>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</si>
  <si>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</si>
  <si>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</si>
  <si>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</si>
  <si>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</si>
  <si>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</si>
  <si>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</si>
  <si>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</si>
  <si>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</si>
  <si>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</si>
  <si>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</si>
  <si>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</si>
  <si>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</si>
  <si>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</si>
  <si>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</si>
  <si>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</si>
  <si>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</si>
  <si>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</si>
  <si>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</si>
  <si>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</si>
  <si>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</si>
  <si>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</si>
  <si>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</si>
  <si>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</si>
  <si>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</si>
  <si>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</si>
  <si>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</si>
  <si>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</si>
  <si>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</si>
  <si>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</si>
  <si>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</si>
  <si>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</si>
  <si>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</si>
  <si>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</si>
  <si>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</si>
  <si>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</si>
  <si>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</si>
  <si>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</si>
  <si>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</si>
  <si>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</si>
  <si>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</si>
  <si>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</si>
  <si>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</si>
  <si>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</si>
  <si>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</si>
  <si>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</si>
  <si>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</si>
  <si>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</si>
  <si>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</si>
  <si>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</si>
  <si>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</si>
  <si>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</si>
  <si>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</si>
  <si>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</si>
  <si>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</si>
  <si>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</si>
  <si>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</si>
  <si>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</si>
  <si>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</si>
  <si>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</si>
  <si>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</si>
  <si>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</si>
  <si>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</si>
  <si>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</si>
  <si>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</si>
  <si>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</si>
  <si>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</si>
  <si>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</si>
  <si>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</si>
  <si>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</si>
  <si>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</si>
  <si>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</si>
  <si>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</si>
  <si>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</si>
  <si>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</si>
  <si>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</si>
  <si>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</si>
  <si>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</si>
  <si>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</si>
  <si>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</si>
  <si>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</si>
  <si>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</si>
  <si>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</si>
  <si>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</si>
  <si>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</si>
  <si>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</si>
  <si>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</si>
  <si>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</si>
  <si>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</si>
  <si>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</si>
  <si>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</si>
  <si>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</si>
  <si>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</si>
  <si>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</si>
  <si>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</si>
  <si>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</si>
  <si>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</si>
  <si>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</si>
  <si>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</si>
  <si>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</si>
  <si>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</si>
  <si>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</si>
  <si>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</si>
  <si>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</si>
  <si>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</si>
  <si>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</si>
  <si>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</si>
  <si>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</si>
  <si>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</si>
  <si>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</si>
  <si>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</si>
  <si>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</si>
  <si>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</si>
  <si>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</si>
  <si>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</si>
  <si>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</si>
  <si>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</si>
  <si>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</si>
  <si>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</si>
  <si>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</si>
  <si>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</si>
  <si>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</si>
  <si>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</si>
  <si>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</si>
  <si>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</si>
  <si>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</si>
  <si>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</si>
  <si>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</si>
  <si>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</si>
  <si>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</si>
  <si>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</si>
  <si>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</si>
  <si>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</si>
  <si>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</si>
  <si>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</si>
  <si>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</si>
  <si>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</si>
  <si>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</si>
  <si>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</si>
  <si>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</si>
  <si>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</si>
  <si>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</si>
  <si>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</si>
  <si>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</si>
  <si>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</si>
  <si>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</si>
  <si>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</si>
  <si>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</si>
  <si>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</si>
  <si>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</si>
  <si>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</si>
  <si>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</si>
  <si>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</si>
  <si>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</si>
  <si>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</si>
  <si>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</si>
  <si>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</si>
  <si>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</si>
  <si>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</si>
  <si>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</si>
  <si>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</si>
  <si>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</si>
  <si>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</si>
  <si>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</si>
  <si>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</si>
  <si>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</si>
  <si>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</si>
  <si>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</si>
  <si>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</si>
  <si>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</si>
  <si>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</si>
  <si>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</si>
  <si>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</si>
  <si>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</si>
  <si>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</si>
  <si>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</si>
  <si>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</si>
  <si>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</si>
  <si>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</si>
  <si>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</si>
  <si>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</si>
  <si>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</si>
  <si>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</si>
  <si>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</si>
  <si>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</si>
  <si>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</si>
  <si>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</si>
  <si>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</si>
  <si>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</si>
  <si>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</si>
  <si>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</si>
  <si>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</si>
  <si>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</si>
  <si>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</si>
  <si>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</si>
  <si>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</si>
  <si>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</si>
  <si>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</si>
  <si>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</si>
  <si>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</si>
  <si>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</si>
  <si>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</si>
  <si>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</si>
  <si>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</si>
  <si>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</si>
  <si>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</si>
  <si>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</si>
  <si>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</si>
  <si>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</si>
  <si>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</si>
  <si>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</si>
  <si>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</si>
  <si>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</si>
  <si>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</si>
  <si>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</si>
  <si>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</si>
  <si>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</si>
  <si>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</si>
  <si>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</si>
  <si>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</si>
  <si>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</si>
  <si>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</si>
  <si>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</si>
  <si>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</si>
  <si>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</si>
  <si>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</si>
  <si>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</si>
  <si>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</si>
  <si>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</si>
  <si>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</si>
  <si>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</si>
  <si>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</si>
  <si>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</si>
  <si>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</si>
  <si>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</si>
  <si>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</si>
  <si>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</si>
  <si>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</si>
  <si>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</si>
  <si>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</si>
  <si>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</si>
  <si>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</si>
  <si>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</si>
  <si>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</si>
  <si>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</si>
  <si>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</si>
  <si>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</si>
  <si>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</si>
  <si>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</si>
  <si>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</si>
  <si>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</si>
  <si>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</si>
  <si>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</si>
  <si>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</si>
  <si>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</si>
  <si>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</si>
  <si>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</si>
  <si>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</si>
  <si>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</si>
  <si>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</si>
  <si>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</si>
  <si>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</si>
  <si>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</si>
  <si>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</si>
  <si>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</si>
  <si>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</si>
  <si>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</si>
  <si>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</si>
  <si>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</si>
  <si>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</si>
  <si>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</si>
  <si>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</si>
  <si>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</si>
  <si>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</si>
  <si>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</si>
  <si>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</si>
  <si>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</si>
  <si>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</si>
  <si>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</si>
  <si>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</si>
  <si>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</si>
  <si>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</si>
  <si>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</si>
  <si>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</si>
  <si>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</si>
  <si>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</si>
  <si>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</si>
  <si>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</si>
  <si>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</si>
  <si>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</si>
  <si>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</si>
  <si>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</si>
  <si>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</si>
  <si>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</si>
  <si>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</si>
  <si>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</si>
  <si>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</si>
  <si>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</si>
  <si>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</si>
  <si>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</si>
  <si>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</si>
  <si>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</si>
  <si>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</si>
  <si>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</si>
  <si>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</si>
  <si>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</si>
  <si>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</si>
  <si>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</si>
  <si>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</si>
  <si>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</si>
  <si>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</si>
  <si>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</si>
  <si>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</si>
  <si>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</si>
  <si>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</si>
  <si>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</si>
  <si>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</si>
  <si>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</si>
  <si>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</si>
  <si>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</si>
  <si>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</si>
  <si>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</si>
  <si>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</si>
  <si>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</si>
  <si>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</si>
  <si>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</si>
  <si>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</si>
  <si>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</si>
  <si>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</si>
  <si>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</si>
  <si>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</si>
  <si>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</si>
  <si>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</si>
  <si>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</si>
  <si>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</si>
  <si>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</si>
  <si>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</si>
  <si>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</si>
  <si>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</si>
  <si>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</si>
  <si>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</si>
  <si>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</si>
  <si>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</si>
  <si>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</si>
  <si>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</si>
  <si>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</si>
  <si>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</si>
  <si>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</si>
  <si>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</si>
  <si>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</si>
  <si>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</si>
  <si>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</si>
  <si>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</si>
  <si>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</si>
  <si>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</si>
  <si>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</si>
  <si>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</si>
  <si>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</si>
  <si>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</si>
  <si>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</si>
  <si>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</si>
  <si>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</si>
  <si>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</si>
  <si>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</si>
  <si>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</si>
  <si>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</si>
  <si>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</si>
  <si>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</si>
  <si>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</si>
  <si>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</si>
  <si>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</si>
  <si>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</si>
  <si>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</si>
  <si>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</si>
  <si>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</si>
  <si>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</si>
  <si>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</si>
  <si>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</si>
  <si>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</si>
  <si>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</si>
  <si>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</si>
  <si>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</si>
  <si>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</si>
  <si>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</si>
  <si>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</si>
  <si>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</si>
  <si>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</si>
  <si>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</si>
  <si>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</si>
  <si>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</si>
  <si>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</si>
  <si>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</si>
  <si>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</si>
  <si>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</si>
  <si>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</si>
  <si>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</si>
  <si>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</si>
  <si>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</si>
  <si>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</si>
  <si>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</si>
  <si>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</si>
  <si>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</si>
  <si>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</si>
  <si>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</si>
  <si>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</si>
  <si>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</si>
  <si>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</si>
  <si>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</si>
  <si>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</si>
  <si>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</si>
  <si>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</si>
  <si>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</si>
  <si>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</si>
  <si>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</si>
  <si>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</si>
  <si>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</si>
  <si>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</si>
  <si>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</si>
  <si>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</si>
  <si>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</si>
  <si>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</si>
  <si>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</si>
  <si>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</si>
  <si>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</si>
  <si>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</si>
  <si>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</si>
  <si>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</si>
  <si>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</si>
  <si>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</si>
  <si>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</si>
  <si>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</si>
  <si>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</si>
  <si>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</si>
  <si>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</si>
  <si>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</si>
  <si>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</si>
  <si>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</si>
  <si>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</si>
  <si>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</si>
  <si>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</si>
  <si>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</si>
  <si>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</si>
  <si>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</si>
  <si>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</si>
  <si>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</si>
  <si>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</si>
  <si>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</si>
  <si>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</si>
  <si>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</si>
  <si>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</si>
  <si>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</si>
  <si>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</si>
  <si>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</si>
  <si>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</si>
  <si>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</si>
  <si>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</si>
  <si>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</si>
  <si>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</si>
  <si>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</si>
  <si>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</si>
  <si>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</si>
  <si>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</si>
  <si>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</si>
  <si>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</si>
  <si>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</si>
  <si>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</si>
  <si>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</si>
  <si>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</si>
  <si>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</si>
  <si>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</si>
  <si>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</si>
  <si>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</si>
  <si>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</si>
  <si>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</si>
  <si>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</si>
  <si>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</si>
  <si>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</si>
  <si>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</si>
  <si>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</si>
  <si>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</si>
  <si>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</si>
  <si>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</si>
  <si>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</si>
  <si>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</si>
  <si>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</si>
  <si>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</si>
  <si>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</si>
  <si>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</si>
  <si>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</si>
  <si>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</si>
  <si>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</si>
  <si>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</si>
  <si>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</si>
  <si>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</si>
  <si>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</si>
  <si>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</si>
  <si>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</si>
  <si>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</si>
  <si>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</si>
  <si>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</si>
  <si>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</si>
  <si>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</si>
  <si>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</si>
  <si>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</si>
  <si>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</si>
  <si>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</si>
  <si>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</si>
  <si>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</si>
  <si>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</si>
  <si>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</si>
  <si>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</si>
  <si>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</si>
  <si>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</si>
  <si>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</si>
  <si>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</si>
  <si>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</si>
  <si>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</si>
  <si>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</si>
  <si>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</si>
  <si>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</si>
  <si>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</si>
  <si>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</si>
  <si>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</si>
  <si>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</si>
  <si>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</si>
  <si>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</si>
  <si>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</si>
  <si>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</si>
  <si>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</si>
  <si>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</si>
  <si>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</si>
  <si>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</si>
  <si>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</si>
  <si>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</si>
  <si>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</si>
  <si>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</si>
  <si>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</si>
  <si>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</si>
  <si>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</si>
  <si>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</si>
  <si>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</si>
  <si>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</si>
  <si>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</si>
  <si>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</si>
  <si>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</si>
  <si>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</si>
  <si>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</si>
  <si>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</si>
  <si>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</si>
  <si>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</si>
  <si>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</si>
  <si>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</si>
  <si>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</si>
  <si>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</si>
  <si>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</si>
  <si>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</si>
  <si>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</si>
  <si>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</si>
  <si>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</si>
  <si>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</si>
  <si>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</si>
  <si>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</si>
  <si>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</si>
  <si>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</si>
  <si>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</si>
  <si>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</si>
  <si>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</si>
  <si>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</si>
  <si>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</si>
  <si>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</si>
  <si>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</si>
  <si>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</si>
  <si>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</si>
  <si>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</si>
  <si>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</si>
  <si>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</si>
  <si>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</si>
  <si>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</si>
  <si>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</si>
  <si>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</si>
  <si>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</si>
  <si>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</si>
  <si>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</si>
  <si>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</si>
  <si>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</si>
  <si>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</si>
  <si>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</si>
  <si>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</si>
  <si>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</si>
  <si>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</si>
  <si>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</si>
  <si>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</si>
  <si>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</si>
  <si>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</si>
  <si>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</si>
  <si>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</si>
  <si>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</si>
  <si>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</si>
  <si>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</si>
  <si>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</si>
  <si>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</si>
  <si>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</si>
  <si>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</si>
  <si>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</si>
  <si>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</si>
  <si>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</si>
  <si>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</si>
  <si>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</si>
  <si>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</si>
  <si>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</si>
  <si>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</si>
  <si>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</si>
  <si>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</si>
  <si>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</si>
  <si>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</si>
  <si>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</si>
  <si>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</si>
  <si>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</si>
  <si>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</si>
  <si>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</si>
  <si>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</si>
  <si>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</si>
  <si>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</si>
  <si>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</si>
  <si>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</si>
  <si>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</si>
  <si>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</si>
  <si>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</si>
  <si>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</si>
  <si>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</si>
  <si>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</si>
  <si>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</si>
  <si>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</si>
  <si>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</si>
  <si>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</si>
  <si>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</si>
  <si>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</si>
  <si>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</si>
  <si>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</si>
  <si>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</si>
  <si>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</si>
  <si>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</si>
  <si>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</si>
  <si>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</si>
  <si>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</si>
  <si>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</si>
  <si>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</si>
  <si>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</si>
  <si>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</si>
  <si>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</si>
  <si>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</si>
  <si>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</si>
  <si>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</si>
  <si>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</si>
  <si>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</si>
  <si>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</si>
  <si>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</si>
  <si>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</si>
  <si>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</si>
  <si>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</si>
  <si>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</si>
  <si>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</si>
  <si>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</si>
  <si>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</si>
  <si>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</si>
  <si>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</si>
  <si>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</si>
  <si>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</si>
  <si>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</si>
  <si>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</si>
  <si>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</si>
  <si>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</si>
  <si>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</si>
  <si>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</si>
  <si>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</si>
  <si>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</si>
  <si>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</si>
  <si>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</si>
  <si>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</si>
  <si>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</si>
  <si>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</si>
  <si>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</si>
  <si>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</si>
  <si>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</si>
  <si>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</si>
  <si>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</si>
  <si>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</si>
  <si>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</si>
  <si>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</si>
  <si>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</si>
  <si>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</si>
  <si>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</si>
  <si>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</si>
  <si>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</si>
  <si>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</si>
  <si>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</si>
  <si>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</si>
  <si>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</si>
  <si>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</si>
  <si>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</si>
  <si>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</si>
  <si>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</si>
  <si>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</si>
  <si>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</si>
  <si>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</si>
  <si>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</si>
  <si>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</si>
  <si>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</si>
  <si>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</si>
  <si>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</si>
  <si>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</si>
  <si>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</si>
  <si>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</si>
  <si>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</si>
  <si>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</si>
  <si>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</si>
  <si>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</si>
  <si>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</si>
  <si>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</si>
  <si>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</si>
  <si>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</si>
  <si>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</si>
  <si>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</si>
  <si>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</si>
  <si>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</si>
  <si>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</si>
  <si>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</si>
  <si>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</si>
  <si>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</si>
  <si>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</si>
  <si>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</si>
  <si>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</si>
  <si>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</si>
  <si>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</si>
  <si>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</si>
  <si>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</si>
  <si>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</si>
  <si>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</si>
  <si>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</si>
  <si>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</si>
  <si>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</si>
  <si>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</si>
  <si>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</si>
  <si>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</si>
  <si>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</si>
  <si>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</si>
  <si>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</si>
  <si>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</si>
  <si>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</si>
  <si>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</si>
  <si>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</si>
  <si>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</si>
  <si>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</si>
  <si>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</si>
  <si>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</si>
  <si>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</si>
  <si>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</si>
  <si>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</si>
  <si>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</si>
  <si>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</si>
  <si>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</si>
  <si>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</si>
  <si>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</si>
  <si>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</si>
  <si>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</si>
  <si>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</si>
  <si>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</si>
  <si>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</si>
  <si>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</si>
  <si>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</si>
  <si>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</si>
  <si>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</si>
  <si>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</si>
  <si>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</si>
  <si>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</si>
  <si>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</si>
  <si>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</si>
  <si>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</si>
  <si>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</si>
  <si>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</si>
  <si>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</si>
  <si>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</si>
  <si>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</si>
  <si>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</si>
  <si>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</si>
  <si>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</si>
  <si>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</si>
  <si>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</si>
  <si>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</si>
  <si>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</si>
  <si>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</si>
  <si>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</si>
  <si>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</si>
  <si>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</si>
  <si>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</si>
  <si>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</si>
  <si>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</si>
  <si>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</si>
  <si>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</si>
  <si>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</si>
  <si>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</si>
  <si>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</si>
  <si>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</si>
  <si>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</si>
  <si>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</si>
  <si>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</si>
  <si>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</si>
  <si>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</si>
  <si>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</si>
  <si>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</si>
  <si>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</si>
  <si>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</si>
  <si>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</si>
  <si>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</si>
  <si>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</si>
  <si>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</si>
  <si>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</si>
  <si>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</si>
  <si>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</si>
  <si>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</si>
  <si>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</si>
  <si>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</si>
  <si>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</si>
  <si>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</si>
  <si>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</si>
  <si>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</si>
  <si>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</si>
  <si>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</si>
  <si>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</si>
  <si>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</si>
  <si>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</si>
  <si>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</si>
  <si>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</si>
  <si>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</si>
  <si>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</si>
  <si>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</si>
  <si>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</si>
  <si>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</si>
  <si>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</si>
  <si>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</si>
  <si>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</si>
  <si>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</si>
  <si>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</si>
  <si>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</si>
  <si>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</si>
  <si>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</si>
  <si>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</si>
  <si>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</si>
  <si>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</si>
  <si>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</si>
  <si>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</si>
  <si>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</si>
  <si>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</si>
  <si>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</si>
  <si>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</si>
  <si>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</si>
  <si>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</si>
  <si>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</si>
  <si>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</si>
  <si>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</si>
  <si>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</si>
  <si>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</si>
  <si>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</si>
  <si>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</si>
  <si>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</si>
  <si>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</si>
  <si>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</si>
  <si>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</si>
  <si>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</si>
  <si>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</si>
  <si>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</si>
  <si>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</si>
  <si>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</si>
  <si>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</si>
  <si>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</si>
  <si>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</si>
  <si>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</si>
  <si>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</si>
  <si>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</si>
  <si>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</si>
  <si>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</si>
  <si>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</si>
  <si>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</si>
  <si>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</si>
  <si>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</si>
  <si>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</si>
  <si>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</si>
  <si>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</si>
  <si>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</si>
  <si>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</si>
  <si>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</si>
  <si>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</si>
  <si>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</si>
  <si>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</si>
  <si>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</si>
  <si>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</si>
  <si>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</si>
  <si>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</si>
  <si>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</si>
  <si>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</si>
  <si>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</si>
  <si>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</si>
  <si>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</si>
  <si>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</si>
  <si>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</si>
  <si>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</si>
  <si>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</si>
  <si>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</si>
  <si>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</si>
  <si>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</si>
  <si>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</si>
  <si>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</si>
  <si>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</si>
  <si>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</si>
  <si>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</si>
  <si>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</si>
  <si>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</si>
  <si>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</si>
  <si>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</si>
  <si>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</si>
  <si>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</si>
  <si>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</si>
  <si>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</si>
  <si>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</si>
  <si>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</si>
  <si>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</si>
  <si>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</si>
  <si>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</si>
  <si>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</si>
  <si>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</si>
  <si>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</si>
  <si>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</si>
  <si>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</si>
  <si>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</si>
  <si>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</si>
  <si>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</si>
  <si>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</si>
  <si>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</si>
  <si>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</si>
  <si>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</si>
  <si>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</si>
  <si>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</si>
  <si>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</si>
  <si>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</si>
  <si>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</si>
  <si>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</si>
  <si>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</si>
  <si>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</si>
  <si>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</si>
  <si>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</si>
  <si>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</si>
  <si>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</si>
  <si>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</si>
  <si>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</si>
  <si>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</si>
  <si>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</si>
  <si>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</si>
  <si>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</si>
  <si>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</si>
  <si>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</si>
  <si>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</si>
  <si>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</si>
  <si>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</si>
  <si>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</si>
  <si>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</si>
  <si>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</si>
  <si>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</si>
  <si>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</si>
  <si>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</si>
  <si>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</si>
  <si>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</si>
  <si>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</si>
  <si>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</si>
  <si>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</si>
  <si>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</si>
  <si>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</si>
  <si>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</si>
  <si>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</si>
  <si>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</si>
  <si>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</si>
  <si>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</si>
  <si>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</si>
  <si>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</si>
  <si>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</si>
  <si>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</si>
  <si>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</si>
  <si>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</si>
  <si>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</si>
  <si>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</si>
  <si>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</si>
  <si>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</si>
  <si>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</si>
  <si>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</si>
  <si>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</si>
  <si>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</si>
  <si>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</si>
  <si>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</si>
  <si>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</si>
  <si>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</si>
  <si>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</si>
  <si>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</si>
  <si>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</si>
  <si>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</si>
  <si>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</si>
  <si>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</si>
  <si>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</si>
  <si>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</si>
  <si>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</si>
  <si>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</si>
  <si>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</si>
  <si>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</si>
  <si>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</si>
  <si>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</si>
  <si>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</si>
  <si>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</si>
  <si>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</si>
  <si>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</si>
  <si>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</si>
  <si>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</si>
  <si>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</si>
  <si>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</si>
  <si>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</si>
  <si>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</si>
  <si>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</si>
  <si>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</si>
  <si>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</si>
  <si>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</si>
  <si>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</si>
  <si>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</si>
  <si>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</si>
  <si>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</si>
  <si>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</si>
  <si>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</si>
  <si>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</si>
  <si>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</si>
  <si>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</si>
  <si>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</si>
  <si>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</si>
  <si>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</si>
  <si>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</si>
  <si>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</si>
  <si>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</si>
  <si>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</si>
  <si>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</si>
  <si>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</si>
  <si>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</si>
  <si>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</si>
  <si>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</si>
  <si>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</si>
  <si>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</si>
  <si>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</si>
  <si>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</si>
  <si>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</si>
  <si>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</si>
  <si>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</si>
  <si>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</si>
  <si>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</si>
  <si>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</si>
  <si>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</si>
  <si>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</si>
  <si>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</si>
  <si>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</si>
  <si>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</si>
  <si>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</si>
  <si>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</si>
  <si>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</si>
  <si>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</si>
  <si>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</si>
  <si>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</si>
  <si>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</si>
  <si>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</si>
  <si>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</si>
  <si>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</si>
  <si>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</si>
  <si>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</si>
  <si>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</si>
  <si>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</si>
  <si>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</si>
  <si>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</si>
  <si>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</si>
  <si>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</si>
  <si>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</si>
  <si>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</si>
  <si>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</si>
  <si>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</si>
  <si>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</si>
  <si>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</si>
  <si>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</si>
  <si>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</si>
  <si>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</si>
  <si>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</si>
  <si>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</si>
  <si>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</si>
  <si>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</si>
  <si>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</si>
  <si>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</si>
  <si>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</si>
  <si>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</si>
  <si>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</si>
  <si>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</si>
  <si>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</si>
  <si>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</si>
  <si>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</si>
  <si>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</si>
  <si>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</si>
  <si>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</si>
  <si>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</si>
  <si>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</si>
  <si>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</si>
  <si>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</si>
  <si>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</si>
  <si>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</si>
  <si>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</si>
  <si>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</si>
  <si>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</si>
  <si>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</si>
  <si>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</si>
  <si>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</si>
  <si>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</si>
  <si>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</si>
  <si>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</si>
  <si>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</si>
  <si>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</si>
  <si>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</si>
  <si>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</si>
  <si>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</si>
  <si>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</si>
  <si>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</si>
  <si>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</si>
  <si>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</si>
  <si>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</si>
  <si>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</si>
  <si>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</si>
  <si>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</si>
  <si>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</si>
  <si>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</si>
  <si>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</si>
  <si>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</si>
  <si>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</si>
  <si>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</si>
  <si>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</si>
  <si>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</si>
  <si>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</si>
  <si>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</si>
  <si>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</si>
  <si>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</si>
  <si>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</si>
  <si>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</si>
  <si>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</si>
  <si>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</si>
  <si>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</si>
  <si>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</si>
  <si>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</si>
  <si>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</si>
  <si>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</si>
  <si>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</si>
  <si>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</si>
  <si>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</si>
  <si>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</si>
  <si>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</si>
  <si>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</si>
  <si>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</si>
  <si>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</si>
  <si>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</si>
  <si>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</si>
  <si>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</si>
  <si>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</si>
  <si>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</si>
  <si>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</si>
  <si>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</si>
  <si>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</si>
  <si>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</si>
  <si>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</si>
  <si>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</si>
  <si>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</si>
  <si>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</si>
  <si>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</si>
  <si>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</si>
  <si>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</si>
  <si>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</si>
  <si>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</si>
  <si>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</si>
  <si>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</si>
  <si>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</si>
  <si>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</si>
  <si>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</si>
  <si>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</si>
  <si>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</si>
  <si>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</si>
  <si>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</si>
  <si>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</si>
  <si>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</si>
  <si>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</si>
  <si>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</si>
  <si>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</si>
  <si>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</si>
  <si>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</si>
  <si>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</si>
  <si>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</si>
  <si>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</si>
  <si>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</si>
  <si>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</si>
  <si>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</si>
  <si>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</si>
  <si>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</si>
  <si>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</si>
  <si>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</si>
  <si>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</si>
  <si>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</si>
  <si>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</si>
  <si>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</si>
  <si>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</si>
  <si>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</si>
  <si>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</si>
  <si>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</si>
  <si>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</si>
  <si>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</si>
  <si>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</si>
  <si>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</si>
  <si>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</si>
  <si>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</si>
  <si>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</si>
  <si>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</si>
  <si>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</si>
  <si>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</si>
  <si>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</si>
  <si>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</si>
  <si>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</si>
  <si>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</si>
  <si>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</si>
  <si>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</si>
  <si>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</si>
  <si>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</si>
  <si>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</si>
  <si>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</si>
  <si>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</si>
  <si>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</si>
  <si>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</si>
  <si>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</si>
  <si>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</si>
  <si>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</si>
  <si>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</si>
  <si>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</si>
  <si>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</si>
  <si>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</si>
  <si>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</si>
  <si>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</si>
  <si>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</si>
  <si>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</si>
  <si>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</si>
  <si>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</si>
  <si>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</si>
  <si>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</si>
  <si>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</si>
  <si>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</si>
  <si>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</si>
  <si>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</si>
  <si>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</si>
  <si>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</si>
  <si>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</si>
  <si>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</si>
  <si>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</si>
  <si>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</si>
  <si>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</si>
  <si>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</si>
  <si>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</si>
  <si>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</si>
  <si>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</si>
  <si>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</si>
  <si>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</si>
  <si>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</si>
  <si>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</si>
  <si>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</si>
  <si>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</si>
  <si>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</si>
  <si>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</si>
  <si>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</si>
  <si>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</si>
  <si>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</si>
  <si>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</si>
  <si>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</si>
  <si>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</si>
  <si>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</si>
  <si>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</si>
  <si>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</si>
  <si>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</si>
  <si>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</si>
  <si>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</si>
  <si>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</si>
  <si>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</si>
  <si>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</si>
  <si>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</si>
  <si>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</si>
  <si>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</si>
  <si>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</si>
  <si>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</si>
  <si>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</si>
  <si>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</si>
  <si>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</si>
  <si>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</si>
  <si>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</si>
  <si>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</si>
  <si>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</si>
  <si>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</si>
  <si>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</si>
  <si>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</si>
  <si>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</si>
  <si>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</si>
  <si>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</si>
  <si>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</si>
  <si>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</si>
  <si>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</si>
  <si>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</si>
  <si>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</si>
  <si>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</si>
  <si>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</si>
  <si>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</si>
  <si>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</si>
  <si>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</si>
  <si>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</si>
  <si>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</si>
  <si>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</si>
  <si>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</si>
  <si>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</si>
  <si>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</si>
  <si>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</si>
  <si>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</si>
  <si>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</si>
  <si>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</si>
  <si>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</si>
  <si>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</si>
  <si>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</si>
  <si>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</si>
  <si>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</si>
  <si>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</si>
  <si>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</si>
  <si>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</si>
  <si>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</si>
  <si>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</si>
  <si>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</si>
  <si>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</si>
  <si>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</si>
  <si>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</si>
  <si>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</si>
  <si>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</si>
  <si>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</si>
  <si>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</si>
  <si>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</si>
  <si>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</si>
  <si>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</si>
  <si>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</si>
  <si>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</si>
  <si>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</si>
  <si>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</si>
  <si>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</si>
  <si>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</si>
  <si>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</si>
  <si>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</si>
  <si>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</si>
  <si>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</si>
  <si>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</si>
  <si>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</si>
  <si>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</si>
  <si>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</si>
  <si>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</si>
  <si>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</si>
  <si>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</si>
  <si>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</si>
  <si>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</si>
  <si>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</si>
  <si>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</si>
  <si>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</si>
  <si>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</si>
  <si>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</si>
  <si>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</si>
  <si>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</si>
  <si>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</si>
  <si>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</si>
  <si>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</si>
  <si>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</si>
  <si>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</si>
  <si>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</si>
  <si>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</si>
  <si>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</si>
  <si>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</si>
  <si>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</si>
  <si>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</si>
  <si>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</si>
  <si>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</si>
  <si>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</si>
  <si>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</si>
  <si>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</si>
  <si>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</si>
  <si>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</si>
  <si>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</si>
  <si>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</si>
  <si>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</si>
  <si>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</si>
  <si>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</si>
  <si>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</si>
  <si>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</si>
  <si>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</si>
  <si>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</si>
  <si>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</si>
  <si>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</si>
  <si>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</si>
  <si>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</si>
  <si>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</si>
  <si>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</si>
  <si>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</si>
  <si>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</si>
  <si>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</si>
  <si>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</si>
  <si>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</si>
  <si>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</si>
  <si>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</si>
  <si>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</si>
  <si>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</si>
  <si>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</si>
  <si>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</si>
  <si>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</si>
  <si>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</si>
  <si>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</si>
  <si>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</si>
  <si>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</si>
  <si>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</si>
  <si>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</si>
  <si>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</si>
  <si>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</si>
  <si>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</si>
  <si>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</si>
  <si>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</si>
  <si>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</si>
  <si>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</si>
  <si>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</si>
  <si>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</si>
  <si>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</si>
  <si>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</si>
  <si>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</si>
  <si>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</si>
  <si>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</si>
  <si>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</si>
  <si>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</si>
  <si>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</si>
  <si>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</si>
  <si>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</si>
  <si>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</si>
  <si>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</si>
  <si>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</si>
  <si>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</si>
  <si>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</si>
  <si>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</si>
  <si>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</si>
  <si>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</si>
  <si>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</si>
  <si>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</si>
  <si>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</si>
  <si>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</si>
  <si>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</si>
  <si>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</si>
  <si>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</si>
  <si>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</si>
  <si>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</si>
  <si>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</si>
  <si>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</si>
  <si>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</si>
  <si>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</si>
  <si>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</si>
  <si>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</si>
  <si>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</si>
  <si>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</si>
  <si>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</si>
  <si>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</si>
  <si>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</si>
  <si>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</si>
  <si>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</si>
  <si>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</si>
  <si>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</si>
  <si>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</si>
  <si>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</si>
  <si>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</si>
  <si>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</si>
  <si>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</si>
  <si>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</si>
  <si>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</si>
  <si>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</si>
  <si>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</si>
  <si>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</si>
  <si>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</si>
  <si>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</si>
  <si>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</si>
  <si>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</si>
  <si>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</si>
  <si>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</si>
  <si>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</si>
  <si>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</si>
  <si>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</si>
  <si>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</si>
  <si>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</si>
  <si>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</si>
  <si>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</si>
  <si>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</si>
  <si>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</si>
  <si>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</si>
  <si>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</si>
  <si>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</si>
  <si>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</si>
  <si>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</si>
  <si>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</si>
  <si>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</si>
  <si>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</si>
  <si>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</si>
  <si>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</si>
  <si>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</si>
  <si>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</si>
  <si>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</si>
  <si>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</si>
  <si>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</si>
  <si>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</si>
  <si>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</si>
  <si>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</si>
  <si>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</si>
  <si>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</si>
  <si>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</si>
  <si>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</si>
  <si>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</si>
  <si>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</si>
  <si>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</si>
  <si>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</si>
  <si>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</si>
  <si>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</si>
  <si>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</si>
  <si>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</si>
  <si>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</si>
  <si>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</si>
  <si>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</si>
  <si>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</si>
  <si>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</si>
  <si>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</si>
  <si>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</si>
  <si>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</si>
  <si>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</si>
  <si>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</si>
  <si>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</si>
  <si>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</si>
  <si>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</si>
  <si>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</si>
  <si>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</si>
  <si>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</si>
  <si>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</si>
  <si>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</si>
  <si>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</si>
  <si>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</si>
  <si>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</si>
  <si>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</si>
  <si>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</si>
  <si>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</si>
  <si>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</si>
  <si>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</si>
  <si>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</si>
  <si>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</si>
  <si>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</si>
  <si>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</si>
  <si>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</si>
  <si>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</si>
  <si>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</si>
  <si>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</si>
  <si>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</si>
  <si>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</si>
  <si>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</si>
  <si>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</si>
  <si>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</si>
  <si>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</si>
  <si>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</si>
  <si>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</si>
  <si>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</si>
  <si>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</si>
  <si>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</si>
  <si>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</si>
  <si>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</si>
  <si>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</si>
  <si>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</si>
  <si>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</si>
  <si>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</si>
  <si>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</si>
  <si>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</si>
  <si>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</si>
  <si>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</si>
  <si>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</si>
  <si>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</si>
  <si>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</si>
  <si>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</si>
  <si>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</si>
  <si>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</si>
  <si>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</si>
  <si>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</si>
  <si>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</si>
  <si>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</si>
  <si>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</si>
  <si>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</si>
  <si>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</si>
  <si>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</si>
  <si>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</si>
  <si>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</si>
  <si>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</si>
  <si>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</si>
  <si>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</si>
  <si>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</si>
  <si>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</si>
  <si>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</si>
  <si>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</si>
  <si>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</si>
  <si>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</si>
  <si>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</si>
  <si>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</si>
  <si>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</si>
  <si>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</si>
  <si>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</si>
  <si>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</si>
  <si>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</si>
  <si>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</si>
  <si>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</si>
  <si>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</si>
  <si>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</si>
  <si>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</si>
  <si>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</si>
  <si>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</si>
  <si>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</si>
  <si>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</si>
  <si>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</si>
  <si>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</si>
  <si>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</si>
  <si>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</si>
  <si>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</si>
  <si>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</si>
  <si>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</si>
  <si>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</si>
  <si>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</si>
  <si>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</si>
  <si>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</si>
  <si>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</si>
  <si>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</si>
  <si>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</si>
  <si>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</si>
  <si>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</si>
  <si>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</si>
  <si>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</si>
  <si>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</si>
  <si>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</si>
  <si>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</si>
  <si>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</si>
  <si>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</si>
  <si>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</si>
  <si>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</si>
  <si>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</si>
  <si>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</si>
  <si>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</si>
  <si>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</si>
  <si>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</si>
  <si>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</si>
  <si>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</si>
  <si>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</si>
  <si>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</si>
  <si>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</si>
  <si>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</si>
  <si>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</si>
  <si>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</si>
  <si>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</si>
  <si>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</si>
  <si>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</si>
  <si>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</si>
  <si>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</si>
  <si>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</si>
  <si>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</si>
  <si>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</si>
  <si>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</si>
  <si>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</si>
  <si>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</si>
  <si>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</si>
  <si>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</si>
  <si>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</si>
  <si>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</si>
  <si>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</si>
  <si>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</si>
  <si>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</si>
  <si>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</si>
  <si>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</si>
  <si>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</si>
  <si>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</si>
  <si>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</si>
  <si>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</si>
  <si>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</si>
  <si>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</si>
  <si>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</si>
  <si>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</si>
  <si>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</si>
  <si>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</si>
  <si>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</si>
  <si>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</si>
  <si>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</si>
  <si>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</si>
  <si>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</si>
  <si>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</si>
  <si>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</si>
  <si>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</si>
  <si>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</si>
  <si>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</si>
  <si>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</si>
  <si>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</si>
  <si>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</si>
  <si>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</si>
  <si>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</si>
  <si>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</si>
  <si>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</si>
  <si>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</si>
  <si>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</si>
  <si>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</si>
  <si>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</si>
  <si>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</si>
  <si>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</si>
  <si>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</si>
  <si>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</si>
  <si>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</si>
  <si>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</si>
  <si>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</si>
  <si>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</si>
  <si>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</si>
  <si>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</si>
  <si>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</si>
  <si>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</si>
  <si>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</si>
  <si>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</si>
  <si>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</si>
  <si>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</si>
  <si>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</si>
  <si>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</si>
  <si>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</si>
  <si>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</si>
  <si>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</si>
  <si>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</si>
  <si>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</si>
  <si>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</si>
  <si>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</si>
  <si>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</si>
  <si>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</si>
  <si>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</si>
  <si>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</si>
  <si>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</si>
  <si>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</si>
  <si>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</si>
  <si>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</si>
  <si>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</si>
  <si>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</si>
  <si>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</si>
  <si>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</si>
  <si>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</si>
  <si>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</si>
  <si>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</si>
  <si>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</si>
  <si>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</si>
  <si>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</si>
  <si>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</si>
  <si>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</si>
  <si>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</si>
  <si>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</si>
  <si>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</si>
  <si>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</si>
  <si>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</si>
  <si>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</si>
  <si>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</si>
  <si>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</si>
  <si>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</si>
  <si>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</si>
  <si>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</si>
  <si>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</si>
  <si>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</si>
  <si>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</si>
  <si>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</si>
  <si>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</si>
  <si>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</si>
  <si>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</si>
  <si>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</si>
  <si>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</si>
  <si>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</si>
  <si>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</si>
  <si>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</si>
  <si>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</si>
  <si>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</si>
  <si>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</si>
  <si>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</si>
  <si>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</si>
  <si>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</si>
  <si>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</si>
  <si>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</si>
  <si>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</si>
  <si>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</si>
  <si>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</si>
  <si>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</si>
  <si>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</si>
  <si>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</si>
  <si>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</si>
  <si>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</si>
  <si>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</si>
  <si>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</si>
  <si>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</si>
  <si>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</si>
  <si>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</si>
  <si>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</si>
  <si>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</si>
  <si>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</si>
  <si>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</si>
  <si>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</si>
  <si>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</si>
  <si>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</si>
  <si>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</si>
  <si>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</si>
  <si>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</si>
  <si>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</si>
  <si>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</si>
  <si>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</si>
  <si>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</si>
  <si>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</si>
  <si>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</si>
  <si>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</si>
  <si>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</si>
  <si>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</si>
  <si>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</si>
  <si>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</si>
  <si>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</si>
  <si>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</si>
  <si>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</si>
  <si>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</si>
  <si>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</si>
  <si>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</si>
  <si>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</si>
  <si>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</si>
  <si>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</si>
  <si>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</si>
  <si>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</si>
  <si>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</si>
  <si>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</si>
  <si>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</si>
  <si>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</si>
  <si>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</si>
  <si>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</si>
  <si>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</si>
  <si>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</si>
  <si>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</si>
  <si>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</si>
  <si>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</si>
  <si>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</si>
  <si>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</si>
  <si>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</si>
  <si>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</si>
  <si>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</si>
  <si>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</si>
  <si>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</si>
  <si>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</si>
  <si>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</si>
  <si>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</si>
  <si>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</si>
  <si>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</si>
  <si>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</si>
  <si>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</si>
  <si>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</si>
  <si>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</si>
  <si>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</si>
  <si>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</si>
  <si>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</si>
  <si>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</si>
  <si>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</si>
  <si>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</si>
  <si>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</si>
  <si>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</si>
  <si>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</si>
  <si>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</si>
  <si>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</si>
  <si>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</si>
  <si>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</si>
  <si>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</si>
  <si>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</si>
  <si>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</si>
  <si>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</si>
  <si>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</si>
  <si>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</si>
  <si>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</si>
  <si>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</si>
  <si>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</si>
  <si>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</si>
  <si>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</si>
  <si>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</si>
  <si>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</si>
  <si>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</si>
  <si>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</si>
  <si>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</si>
  <si>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</si>
  <si>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</si>
  <si>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</si>
  <si>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</si>
  <si>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</si>
  <si>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</si>
  <si>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</si>
  <si>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</si>
  <si>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</si>
  <si>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</si>
  <si>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</si>
  <si>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</si>
  <si>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</si>
  <si>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</si>
  <si>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</si>
  <si>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</si>
  <si>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</si>
  <si>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</si>
  <si>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</si>
  <si>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</si>
  <si>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</si>
  <si>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</si>
  <si>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</si>
  <si>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</si>
  <si>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</si>
  <si>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</si>
  <si>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</si>
  <si>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</si>
  <si>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</si>
  <si>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</si>
  <si>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</si>
  <si>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</si>
  <si>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</si>
  <si>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</si>
  <si>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</si>
  <si>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</si>
  <si>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</si>
  <si>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</si>
  <si>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</si>
  <si>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</si>
  <si>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</si>
  <si>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</si>
  <si>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</si>
  <si>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</si>
  <si>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</si>
  <si>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</si>
  <si>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</si>
  <si>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</si>
  <si>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</si>
  <si>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</si>
  <si>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</si>
  <si>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</si>
  <si>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</si>
  <si>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</si>
  <si>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</si>
  <si>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</si>
  <si>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</si>
  <si>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</si>
  <si>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</si>
  <si>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</si>
  <si>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</si>
  <si>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</si>
  <si>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</si>
  <si>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</si>
  <si>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</si>
  <si>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</si>
  <si>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</si>
  <si>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</si>
  <si>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</si>
  <si>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</si>
  <si>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</si>
  <si>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</si>
  <si>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</si>
  <si>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</si>
  <si>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</si>
  <si>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</si>
  <si>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</si>
  <si>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</si>
  <si>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</si>
  <si>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</si>
  <si>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</si>
  <si>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</si>
  <si>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</si>
  <si>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</si>
  <si>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</si>
  <si>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</si>
  <si>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</si>
  <si>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</si>
  <si>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</si>
  <si>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</si>
  <si>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</si>
  <si>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</si>
  <si>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</si>
  <si>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</si>
  <si>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</si>
  <si>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</si>
  <si>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</si>
  <si>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</si>
  <si>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</si>
  <si>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</si>
  <si>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</si>
  <si>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</si>
  <si>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</si>
  <si>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</si>
  <si>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</si>
  <si>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</si>
  <si>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</si>
  <si>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</si>
  <si>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</si>
  <si>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</si>
  <si>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</si>
  <si>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</si>
  <si>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</si>
  <si>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</si>
  <si>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</si>
  <si>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</si>
  <si>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</si>
  <si>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</si>
  <si>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</si>
  <si>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</si>
  <si>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</si>
  <si>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</si>
  <si>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</si>
  <si>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</si>
  <si>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</si>
  <si>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</si>
  <si>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</si>
  <si>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</si>
  <si>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</si>
  <si>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</si>
  <si>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</si>
  <si>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</si>
  <si>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</si>
  <si>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</si>
  <si>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</si>
  <si>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</si>
  <si>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</si>
  <si>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</si>
  <si>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</si>
  <si>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</si>
  <si>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</si>
  <si>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</si>
  <si>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</si>
  <si>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</si>
  <si>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</si>
  <si>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</si>
  <si>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</si>
  <si>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</si>
  <si>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</si>
  <si>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</si>
  <si>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</si>
  <si>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</si>
  <si>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</si>
  <si>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</si>
  <si>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</si>
  <si>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</si>
  <si>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</si>
  <si>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</si>
  <si>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</si>
  <si>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</si>
  <si>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</si>
  <si>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</si>
  <si>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</si>
  <si>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</si>
  <si>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</si>
  <si>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</si>
  <si>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</si>
  <si>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</si>
  <si>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</si>
  <si>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</si>
  <si>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</si>
  <si>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</si>
  <si>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</si>
  <si>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</si>
  <si>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</si>
  <si>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</si>
  <si>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</si>
  <si>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</si>
  <si>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</si>
  <si>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</si>
  <si>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</si>
  <si>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</si>
  <si>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</si>
  <si>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</si>
  <si>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</si>
  <si>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</si>
  <si>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</si>
  <si>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</si>
  <si>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</si>
  <si>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</si>
  <si>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</si>
  <si>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</si>
  <si>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</si>
  <si>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</si>
  <si>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</si>
  <si>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</si>
  <si>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</si>
  <si>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</si>
  <si>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</si>
  <si>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</si>
  <si>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</si>
  <si>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</si>
  <si>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</si>
  <si>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</si>
  <si>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</si>
  <si>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</si>
  <si>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</si>
  <si>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</si>
  <si>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</si>
  <si>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</si>
  <si>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</si>
  <si>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</si>
  <si>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</si>
  <si>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</si>
  <si>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</si>
  <si>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</si>
  <si>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</si>
  <si>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</si>
  <si>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</si>
  <si>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</si>
  <si>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</si>
  <si>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</si>
  <si>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</si>
  <si>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</si>
  <si>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</si>
  <si>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</si>
  <si>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</si>
  <si>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</si>
  <si>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</si>
  <si>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</si>
  <si>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</si>
  <si>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</si>
  <si>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</si>
  <si>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</si>
  <si>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</si>
  <si>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</si>
  <si>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</si>
  <si>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</si>
  <si>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</si>
  <si>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</si>
  <si>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</si>
  <si>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</si>
  <si>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</si>
  <si>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</si>
  <si>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</si>
  <si>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</si>
  <si>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</si>
  <si>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</si>
  <si>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</si>
  <si>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</si>
  <si>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</si>
  <si>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</si>
  <si>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</si>
  <si>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</si>
  <si>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</si>
  <si>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</si>
  <si>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</si>
  <si>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</si>
  <si>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</si>
  <si>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</si>
  <si>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</si>
  <si>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</si>
  <si>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</si>
  <si>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</si>
  <si>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</si>
  <si>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</si>
  <si>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</si>
  <si>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</si>
  <si>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</si>
  <si>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</si>
  <si>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</si>
  <si>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</si>
  <si>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</si>
  <si>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</si>
  <si>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</si>
  <si>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</si>
  <si>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</si>
  <si>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</si>
  <si>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</si>
  <si>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</si>
  <si>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</si>
  <si>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</si>
  <si>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</si>
  <si>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</si>
  <si>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</si>
  <si>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</si>
  <si>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</si>
  <si>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</si>
  <si>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</si>
  <si>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</si>
  <si>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</si>
  <si>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</si>
  <si>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</si>
  <si>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</si>
  <si>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</si>
  <si>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</si>
  <si>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</si>
  <si>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</si>
  <si>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</si>
  <si>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</si>
  <si>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</si>
  <si>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</si>
  <si>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</si>
  <si>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</si>
  <si>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</si>
  <si>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</si>
  <si>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</si>
  <si>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</si>
  <si>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</si>
  <si>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</si>
  <si>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</si>
  <si>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</si>
  <si>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</si>
  <si>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</si>
  <si>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</si>
  <si>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</si>
  <si>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</si>
  <si>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</si>
  <si>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</si>
  <si>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</si>
  <si>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</si>
  <si>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</si>
  <si>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</si>
  <si>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</si>
  <si>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</si>
  <si>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</si>
  <si>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</si>
  <si>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</si>
  <si>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</si>
  <si>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</si>
  <si>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</si>
  <si>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</si>
  <si>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</si>
  <si>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</si>
  <si>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</si>
  <si>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</si>
  <si>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</si>
  <si>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</si>
  <si>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</si>
  <si>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</si>
  <si>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</si>
  <si>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</si>
  <si>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</si>
  <si>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</si>
  <si>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</si>
  <si>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</si>
  <si>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</si>
  <si>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</si>
  <si>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</si>
  <si>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</si>
  <si>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</si>
  <si>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</si>
  <si>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</si>
  <si>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</si>
  <si>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</si>
  <si>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</si>
  <si>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</si>
  <si>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</si>
  <si>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</si>
  <si>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</si>
  <si>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</si>
  <si>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</si>
  <si>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</si>
  <si>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</si>
  <si>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</si>
  <si>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</si>
  <si>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</si>
  <si>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</si>
  <si>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</si>
  <si>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</si>
  <si>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</si>
  <si>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</si>
  <si>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</si>
  <si>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</si>
  <si>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</si>
  <si>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</si>
  <si>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</si>
  <si>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</si>
  <si>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</si>
  <si>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</si>
  <si>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</si>
  <si>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</si>
  <si>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</si>
  <si>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</si>
  <si>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</si>
  <si>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</si>
  <si>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</si>
  <si>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</si>
  <si>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</si>
  <si>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</si>
  <si>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</si>
  <si>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</si>
  <si>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</si>
  <si>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</si>
  <si>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</si>
  <si>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</si>
  <si>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</si>
  <si>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</si>
  <si>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</si>
  <si>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</si>
  <si>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</si>
  <si>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</si>
  <si>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</si>
  <si>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</si>
  <si>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</si>
  <si>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</si>
  <si>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</si>
  <si>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</si>
  <si>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</si>
  <si>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</si>
  <si>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</si>
  <si>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</si>
  <si>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</si>
  <si>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</si>
  <si>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</si>
  <si>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</si>
  <si>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</si>
  <si>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</si>
  <si>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</si>
  <si>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</si>
  <si>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</si>
  <si>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</si>
  <si>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</si>
  <si>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</si>
  <si>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</si>
  <si>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</si>
  <si>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</si>
  <si>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</si>
  <si>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</si>
  <si>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</si>
  <si>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</si>
  <si>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</si>
  <si>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</si>
  <si>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</si>
  <si>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</si>
  <si>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</si>
  <si>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</si>
  <si>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</si>
  <si>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</si>
  <si>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</si>
  <si>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</si>
  <si>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</si>
  <si>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</si>
  <si>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</si>
  <si>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</si>
  <si>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</si>
  <si>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</si>
  <si>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</si>
  <si>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</si>
  <si>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</si>
  <si>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</si>
  <si>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</si>
  <si>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</si>
  <si>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</si>
  <si>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</si>
  <si>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</si>
  <si>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</si>
  <si>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</si>
  <si>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</si>
  <si>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</si>
  <si>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</si>
  <si>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</si>
  <si>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</si>
  <si>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</si>
  <si>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</si>
  <si>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</si>
  <si>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</si>
  <si>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</si>
  <si>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</si>
  <si>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</si>
  <si>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</si>
  <si>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</si>
  <si>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</si>
  <si>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</si>
  <si>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</si>
  <si>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</si>
  <si>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</si>
  <si>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</si>
  <si>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</si>
  <si>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</si>
  <si>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</si>
  <si>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</si>
  <si>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</si>
  <si>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</si>
  <si>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</si>
  <si>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</si>
  <si>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</si>
  <si>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</si>
  <si>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</si>
  <si>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</si>
  <si>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</si>
  <si>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</si>
  <si>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</si>
  <si>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</si>
  <si>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</si>
  <si>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</si>
  <si>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</si>
  <si>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</si>
  <si>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</si>
  <si>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</si>
  <si>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</si>
  <si>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</si>
  <si>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</si>
  <si>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</si>
  <si>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</si>
  <si>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</si>
  <si>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</si>
  <si>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</si>
  <si>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</si>
  <si>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</si>
  <si>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</si>
  <si>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</si>
  <si>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</si>
  <si>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</si>
  <si>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</si>
  <si>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</si>
  <si>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</si>
  <si>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</si>
  <si>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</si>
  <si>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</si>
  <si>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</si>
  <si>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</si>
  <si>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</si>
  <si>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</si>
  <si>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</si>
  <si>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</si>
  <si>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</si>
  <si>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</si>
  <si>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</si>
  <si>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</si>
  <si>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</si>
  <si>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</si>
  <si>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</si>
  <si>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</si>
  <si>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</si>
  <si>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</si>
  <si>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</si>
  <si>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</si>
  <si>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</si>
  <si>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</si>
  <si>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</si>
  <si>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</si>
  <si>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</si>
  <si>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</si>
  <si>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</si>
  <si>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</si>
  <si>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</si>
  <si>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</si>
  <si>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</si>
  <si>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</si>
  <si>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</si>
  <si>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</si>
  <si>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</si>
  <si>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</si>
  <si>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</si>
  <si>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</si>
  <si>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</si>
  <si>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</si>
  <si>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</si>
  <si>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</si>
  <si>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</si>
  <si>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</si>
  <si>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</si>
  <si>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</si>
  <si>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</si>
  <si>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</si>
  <si>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</si>
  <si>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</si>
  <si>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</si>
  <si>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</si>
  <si>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</si>
  <si>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</si>
  <si>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</si>
  <si>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</si>
  <si>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</si>
  <si>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</si>
  <si>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</si>
  <si>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</si>
  <si>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</si>
  <si>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</si>
  <si>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</si>
  <si>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</si>
  <si>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</si>
  <si>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</si>
  <si>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</si>
  <si>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</si>
  <si>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</si>
  <si>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</si>
  <si>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</si>
  <si>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</si>
  <si>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</si>
  <si>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</si>
  <si>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</si>
  <si>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</si>
  <si>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</si>
  <si>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</si>
  <si>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</si>
  <si>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</si>
  <si>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</si>
  <si>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</si>
  <si>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</si>
  <si>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</si>
  <si>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</si>
  <si>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</si>
  <si>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</si>
  <si>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</si>
  <si>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</si>
  <si>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</si>
  <si>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</si>
  <si>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</si>
  <si>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</si>
  <si>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</si>
  <si>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</si>
  <si>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</si>
  <si>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</si>
  <si>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</si>
  <si>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</si>
  <si>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</si>
  <si>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</si>
  <si>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</si>
  <si>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</si>
  <si>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</si>
  <si>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</si>
  <si>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</si>
  <si>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</si>
  <si>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</si>
  <si>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</si>
  <si>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</si>
  <si>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</si>
  <si>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</si>
  <si>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</si>
  <si>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</si>
  <si>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</si>
  <si>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</si>
  <si>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</si>
  <si>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</si>
  <si>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</si>
  <si>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</si>
  <si>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</si>
  <si>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</si>
  <si>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</si>
  <si>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1.1</t>
  </si>
  <si>
    <t>1.2</t>
  </si>
  <si>
    <t>2.1</t>
  </si>
  <si>
    <t>2.2</t>
  </si>
  <si>
    <t>2.3</t>
  </si>
  <si>
    <t>M2</t>
  </si>
  <si>
    <t>Reparos no piso da EMEB São Valentim</t>
  </si>
  <si>
    <t>Material e Mão de obra</t>
  </si>
  <si>
    <t>Argamassa AC - III - Saco 20 Kg.</t>
  </si>
  <si>
    <t>Rodapé em poliestireno - h = 5 cm.</t>
  </si>
  <si>
    <t>Aplicação de argamassa do tipo AC-III sobre o piso de madeira existente, a fim de nivelar e corrigir imperfeições. - 25,00 m².</t>
  </si>
  <si>
    <t>Instalação de piso laminado do tipo clicado, inclusive com colocação da manta específica. - 50,00 m².</t>
  </si>
  <si>
    <t>Instalação de rodapé em poliestireno. - 30,00 m.</t>
  </si>
  <si>
    <t>Piso laminado do tipo clicado - cor clara.</t>
  </si>
  <si>
    <t xml:space="preserve">Manta específica para piso laminado. </t>
  </si>
  <si>
    <t>Cola - selante acrílico a base de água - 400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</si>
</sst>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8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5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5" fontId="4" fillId="0" borderId="0" xfId="0" applyNumberFormat="1" applyFont="1" applyFill="1" applyProtection="1"/>
    <xf numFmtId="165" fontId="4" fillId="0" borderId="0" xfId="0" applyNumberFormat="1" applyFont="1" applyProtection="1"/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9" fontId="4" fillId="0" borderId="1" xfId="0" applyNumberFormat="1" applyFont="1" applyFill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wrapText="1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" fontId="0" fillId="41" borderId="1" xfId="0" applyNumberFormat="1" applyFill="1" applyBorder="1" applyProtection="1"/>
    <xf numFmtId="1" fontId="0" fillId="41" borderId="1" xfId="0" applyNumberFormat="1" applyFill="1" applyBorder="1" applyProtection="1">
      <protection locked="0"/>
    </xf>
    <xf numFmtId="165" fontId="0" fillId="41" borderId="1" xfId="0" applyNumberFormat="1" applyFill="1" applyBorder="1" applyProtection="1">
      <protection locked="0"/>
    </xf>
    <xf numFmtId="0" fontId="0" fillId="41" borderId="1" xfId="0" applyNumberFormat="1" applyFill="1" applyBorder="1" applyProtection="1">
      <protection locked="0"/>
    </xf>
    <xf numFmtId="168" fontId="0" fillId="41" borderId="1" xfId="0" applyNumberFormat="1" applyFill="1" applyBorder="1" applyProtection="1">
      <protection locked="0"/>
    </xf>
    <xf numFmtId="0" fontId="11" fillId="41" borderId="1" xfId="0" applyFont="1" applyFill="1" applyBorder="1" applyAlignment="1" applyProtection="1">
      <alignment vertical="center" wrapText="1"/>
      <protection locked="0"/>
    </xf>
    <xf numFmtId="169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4" fontId="4" fillId="41" borderId="1" xfId="0" applyNumberFormat="1" applyFont="1" applyFill="1" applyBorder="1" applyProtection="1"/>
    <xf numFmtId="10" fontId="0" fillId="41" borderId="1" xfId="48" applyNumberFormat="1" applyFont="1" applyFill="1" applyBorder="1" applyProtection="1"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1" fontId="0" fillId="42" borderId="1" xfId="0" applyNumberFormat="1" applyFill="1" applyBorder="1" applyAlignment="1" applyProtection="1">
      <alignment horizontal="center" vertical="center"/>
      <protection locked="0"/>
    </xf>
    <xf numFmtId="4" fontId="4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1" fontId="0" fillId="43" borderId="1" xfId="0" applyNumberFormat="1" applyFill="1" applyBorder="1" applyProtection="1"/>
    <xf numFmtId="1" fontId="0" fillId="43" borderId="1" xfId="0" applyNumberFormat="1" applyFill="1" applyBorder="1" applyProtection="1">
      <protection locked="0"/>
    </xf>
    <xf numFmtId="165" fontId="0" fillId="43" borderId="1" xfId="0" applyNumberFormat="1" applyFill="1" applyBorder="1" applyProtection="1">
      <protection locked="0"/>
    </xf>
    <xf numFmtId="0" fontId="0" fillId="43" borderId="1" xfId="0" applyNumberFormat="1" applyFill="1" applyBorder="1" applyProtection="1">
      <protection locked="0"/>
    </xf>
    <xf numFmtId="168" fontId="0" fillId="43" borderId="1" xfId="0" applyNumberFormat="1" applyFill="1" applyBorder="1" applyProtection="1"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69" fontId="4" fillId="43" borderId="1" xfId="0" applyNumberFormat="1" applyFont="1" applyFill="1" applyBorder="1" applyProtection="1">
      <protection locked="0"/>
    </xf>
    <xf numFmtId="0" fontId="0" fillId="43" borderId="1" xfId="0" applyFill="1" applyBorder="1" applyProtection="1">
      <protection locked="0"/>
    </xf>
    <xf numFmtId="4" fontId="4" fillId="43" borderId="1" xfId="0" applyNumberFormat="1" applyFont="1" applyFill="1" applyBorder="1" applyProtection="1"/>
    <xf numFmtId="10" fontId="0" fillId="43" borderId="1" xfId="48" applyNumberFormat="1" applyFont="1" applyFill="1" applyBorder="1" applyProtection="1">
      <protection locked="0"/>
    </xf>
    <xf numFmtId="0" fontId="0" fillId="42" borderId="1" xfId="0" applyFill="1" applyBorder="1" applyAlignment="1" applyProtection="1">
      <alignment horizontal="center" vertical="center"/>
      <protection locked="0"/>
    </xf>
    <xf numFmtId="165" fontId="0" fillId="42" borderId="1" xfId="0" applyNumberFormat="1" applyFill="1" applyBorder="1" applyAlignment="1" applyProtection="1">
      <alignment horizontal="center" vertical="center"/>
      <protection locked="0"/>
    </xf>
    <xf numFmtId="0" fontId="0" fillId="42" borderId="1" xfId="0" applyNumberFormat="1" applyFill="1" applyBorder="1" applyAlignment="1" applyProtection="1">
      <alignment horizontal="center" vertical="center"/>
      <protection locked="0"/>
    </xf>
    <xf numFmtId="168" fontId="0" fillId="42" borderId="1" xfId="0" applyNumberFormat="1" applyFill="1" applyBorder="1" applyAlignment="1" applyProtection="1">
      <alignment horizontal="center" vertical="center"/>
      <protection locked="0"/>
    </xf>
    <xf numFmtId="169" fontId="4" fillId="42" borderId="1" xfId="0" applyNumberFormat="1" applyFont="1" applyFill="1" applyBorder="1" applyAlignment="1" applyProtection="1">
      <alignment horizontal="center" vertical="center"/>
      <protection locked="0"/>
    </xf>
    <xf numFmtId="10" fontId="0" fillId="42" borderId="1" xfId="48" applyNumberFormat="1" applyFont="1" applyFill="1" applyBorder="1" applyAlignment="1" applyProtection="1">
      <alignment horizontal="center" vertical="center"/>
      <protection locked="0"/>
    </xf>
    <xf numFmtId="1" fontId="0" fillId="42" borderId="1" xfId="0" applyNumberFormat="1" applyFill="1" applyBorder="1" applyProtection="1">
      <protection locked="0"/>
    </xf>
    <xf numFmtId="0" fontId="0" fillId="42" borderId="1" xfId="0" applyFont="1" applyFill="1" applyBorder="1" applyAlignment="1" applyProtection="1">
      <alignment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13" sqref="B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19" t="s">
        <v>3752</v>
      </c>
      <c r="B1" s="220"/>
      <c r="C1" s="220"/>
      <c r="D1" s="220"/>
      <c r="E1" s="220"/>
      <c r="F1" s="220"/>
      <c r="G1" s="221"/>
    </row>
    <row r="2" spans="1:8" s="89" customFormat="1" ht="15.75" thickBot="1" x14ac:dyDescent="0.3">
      <c r="A2" s="46" t="s">
        <v>161</v>
      </c>
      <c r="B2" s="225"/>
      <c r="C2" s="225"/>
      <c r="D2" s="75" t="s">
        <v>162</v>
      </c>
      <c r="E2" s="108"/>
      <c r="F2" s="76" t="s">
        <v>163</v>
      </c>
      <c r="G2" s="35"/>
      <c r="H2" s="86"/>
    </row>
    <row r="3" spans="1:8" s="89" customFormat="1" ht="31.5" customHeight="1" thickBot="1" x14ac:dyDescent="0.3">
      <c r="A3" s="41" t="s">
        <v>153</v>
      </c>
      <c r="B3" s="226" t="s">
        <v>4032</v>
      </c>
      <c r="C3" s="226"/>
      <c r="D3" s="226"/>
      <c r="E3" s="226"/>
      <c r="F3" s="226"/>
      <c r="G3" s="227"/>
    </row>
    <row r="4" spans="1:8" s="89" customFormat="1" ht="15.75" thickBot="1" x14ac:dyDescent="0.3">
      <c r="A4" s="46" t="s">
        <v>175</v>
      </c>
      <c r="B4" s="228"/>
      <c r="C4" s="228"/>
      <c r="D4" s="228"/>
      <c r="E4" s="229"/>
      <c r="F4" s="47" t="s">
        <v>179</v>
      </c>
      <c r="G4" s="119"/>
    </row>
    <row r="5" spans="1:8" s="89" customFormat="1" ht="15.75" thickBot="1" x14ac:dyDescent="0.3">
      <c r="A5" s="46" t="s">
        <v>3785</v>
      </c>
      <c r="B5" s="122"/>
      <c r="C5" s="170" t="s">
        <v>3956</v>
      </c>
      <c r="D5" s="170"/>
      <c r="E5" s="170"/>
      <c r="F5" s="230"/>
      <c r="G5" s="231"/>
    </row>
    <row r="6" spans="1:8" s="91" customFormat="1" ht="15.75" thickBot="1" x14ac:dyDescent="0.3">
      <c r="A6" s="46" t="s">
        <v>155</v>
      </c>
      <c r="B6" s="77">
        <f>'Orçamento-base'!C6</f>
        <v>8108.82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COUNT('Orçamento-base'!B12:B39830)</f>
        <v>8</v>
      </c>
      <c r="C8" s="80"/>
      <c r="D8" s="80"/>
      <c r="E8" s="81"/>
      <c r="F8" s="80"/>
      <c r="G8" s="95"/>
      <c r="H8" s="92"/>
    </row>
    <row r="9" spans="1:8" s="93" customFormat="1" x14ac:dyDescent="0.25">
      <c r="A9" s="153" t="s">
        <v>3933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25">
      <c r="A11" s="222" t="s">
        <v>3750</v>
      </c>
      <c r="B11" s="223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22"/>
      <c r="B12" s="224"/>
      <c r="C12" s="99" t="s">
        <v>164</v>
      </c>
      <c r="D12" s="100"/>
      <c r="E12" s="101"/>
      <c r="F12" s="101"/>
      <c r="G12" s="99" t="s">
        <v>164</v>
      </c>
    </row>
    <row r="13" spans="1:8" x14ac:dyDescent="0.25">
      <c r="A13" s="36">
        <v>1</v>
      </c>
      <c r="B13" s="37" t="s">
        <v>4032</v>
      </c>
      <c r="C13" s="85">
        <f>SUMIF('Orçamento-base'!$A$12:$A$39832,Identificação!$A13,'Orçamento-base'!$K$12:$K$39832)</f>
        <v>7633.82</v>
      </c>
      <c r="D13" s="100"/>
      <c r="E13" s="101"/>
      <c r="F13" s="101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0">
        <f>SUMIF('Orçamento-base'!$A$12:$A$39832,Identificação!$A14,'Orçamento-base'!$K$12:$K$39832)</f>
        <v>0</v>
      </c>
      <c r="D14" s="151"/>
      <c r="E14" s="152"/>
      <c r="F14" s="152"/>
      <c r="G14" s="150">
        <f>SUMIF(Proposta!$A$12:$A$39953,Identificação!$A14,Proposta!$H$12:$H$39953)</f>
        <v>0</v>
      </c>
    </row>
    <row r="15" spans="1:8" x14ac:dyDescent="0.25">
      <c r="A15" s="36"/>
      <c r="B15" s="37"/>
      <c r="C15" s="150">
        <f>SUMIF('Orçamento-base'!$A$12:$A$39832,Identificação!$A15,'Orçamento-base'!$K$12:$K$39832)</f>
        <v>0</v>
      </c>
      <c r="D15" s="151"/>
      <c r="E15" s="152"/>
      <c r="F15" s="152"/>
      <c r="G15" s="150">
        <f>SUMIF(Proposta!$A$12:$A$39953,Identificação!$A15,Proposta!$H$12:$H$39953)</f>
        <v>0</v>
      </c>
    </row>
    <row r="16" spans="1:8" x14ac:dyDescent="0.25">
      <c r="A16" s="36"/>
      <c r="B16" s="37"/>
      <c r="C16" s="150">
        <f>SUMIF('Orçamento-base'!$A$12:$A$39832,Identificação!$A16,'Orçamento-base'!$K$12:$K$39832)</f>
        <v>0</v>
      </c>
      <c r="D16" s="151"/>
      <c r="E16" s="152"/>
      <c r="F16" s="152"/>
      <c r="G16" s="150">
        <f>SUMIF(Proposta!$A$12:$A$39953,Identificação!$A16,Proposta!$H$12:$H$39953)</f>
        <v>0</v>
      </c>
    </row>
    <row r="17" spans="1:7" x14ac:dyDescent="0.25">
      <c r="A17" s="36"/>
      <c r="B17" s="37"/>
      <c r="C17" s="150">
        <f>SUMIF('Orçamento-base'!$A$12:$A$39832,Identificação!$A17,'Orçamento-base'!$K$12:$K$39832)</f>
        <v>0</v>
      </c>
      <c r="D17" s="151"/>
      <c r="E17" s="152"/>
      <c r="F17" s="152"/>
      <c r="G17" s="150">
        <f>SUMIF(Proposta!$A$12:$A$39953,Identificação!$A17,Proposta!$H$12:$H$39953)</f>
        <v>0</v>
      </c>
    </row>
    <row r="18" spans="1:7" x14ac:dyDescent="0.25">
      <c r="A18" s="36"/>
      <c r="B18" s="37"/>
      <c r="C18" s="150">
        <f>SUMIF('Orçamento-base'!$A$12:$A$39832,Identificação!$A18,'Orçamento-base'!$K$12:$K$39832)</f>
        <v>0</v>
      </c>
      <c r="D18" s="151"/>
      <c r="E18" s="152"/>
      <c r="F18" s="152"/>
      <c r="G18" s="150">
        <f>SUMIF(Proposta!$A$12:$A$39953,Identificação!$A18,Proposta!$H$12:$H$39953)</f>
        <v>0</v>
      </c>
    </row>
    <row r="19" spans="1:7" x14ac:dyDescent="0.25">
      <c r="A19" s="36"/>
      <c r="B19" s="37"/>
      <c r="C19" s="150">
        <f>SUMIF('Orçamento-base'!$A$12:$A$39832,Identificação!$A19,'Orçamento-base'!$K$12:$K$39832)</f>
        <v>0</v>
      </c>
      <c r="D19" s="151"/>
      <c r="E19" s="152"/>
      <c r="F19" s="152"/>
      <c r="G19" s="150">
        <f>SUMIF(Proposta!$A$12:$A$39953,Identificação!$A19,Proposta!$H$12:$H$39953)</f>
        <v>0</v>
      </c>
    </row>
    <row r="20" spans="1:7" x14ac:dyDescent="0.25">
      <c r="A20" s="36"/>
      <c r="B20" s="37"/>
      <c r="C20" s="150">
        <f>SUMIF('Orçamento-base'!$A$12:$A$39832,Identificação!$A20,'Orçamento-base'!$K$12:$K$39832)</f>
        <v>0</v>
      </c>
      <c r="D20" s="151"/>
      <c r="E20" s="152"/>
      <c r="F20" s="152"/>
      <c r="G20" s="150">
        <f>SUMIF(Proposta!$A$12:$A$39953,Identificação!$A20,Proposta!$H$12:$H$39953)</f>
        <v>0</v>
      </c>
    </row>
    <row r="21" spans="1:7" x14ac:dyDescent="0.25">
      <c r="A21" s="36"/>
      <c r="B21" s="37"/>
      <c r="C21" s="150">
        <f>SUMIF('Orçamento-base'!$A$12:$A$39832,Identificação!$A21,'Orçamento-base'!$K$12:$K$39832)</f>
        <v>0</v>
      </c>
      <c r="D21" s="151"/>
      <c r="E21" s="152"/>
      <c r="F21" s="152"/>
      <c r="G21" s="150">
        <f>SUMIF(Proposta!$A$12:$A$39953,Identificação!$A21,Proposta!$H$12:$H$39953)</f>
        <v>0</v>
      </c>
    </row>
    <row r="22" spans="1:7" x14ac:dyDescent="0.25">
      <c r="A22" s="36"/>
      <c r="B22" s="37"/>
      <c r="C22" s="150">
        <f>SUMIF('Orçamento-base'!$A$12:$A$39832,Identificação!$A22,'Orçamento-base'!$K$12:$K$39832)</f>
        <v>0</v>
      </c>
      <c r="D22" s="151"/>
      <c r="E22" s="152"/>
      <c r="F22" s="152"/>
      <c r="G22" s="150">
        <f>SUMIF(Proposta!$A$12:$A$39953,Identificação!$A22,Proposta!$H$12:$H$39953)</f>
        <v>0</v>
      </c>
    </row>
    <row r="23" spans="1:7" x14ac:dyDescent="0.25">
      <c r="A23" s="36"/>
      <c r="B23" s="37"/>
      <c r="C23" s="150">
        <f>SUMIF('Orçamento-base'!$A$12:$A$39832,Identificação!$A23,'Orçamento-base'!$K$12:$K$39832)</f>
        <v>0</v>
      </c>
      <c r="D23" s="151"/>
      <c r="E23" s="152"/>
      <c r="F23" s="152"/>
      <c r="G23" s="150">
        <f>SUMIF(Proposta!$A$12:$A$39953,Identificação!$A23,Proposta!$H$12:$H$39953)</f>
        <v>0</v>
      </c>
    </row>
    <row r="24" spans="1:7" x14ac:dyDescent="0.25">
      <c r="A24" s="36"/>
      <c r="B24" s="37"/>
      <c r="C24" s="150">
        <f>SUMIF('Orçamento-base'!$A$12:$A$39832,Identificação!$A24,'Orçamento-base'!$K$12:$K$39832)</f>
        <v>0</v>
      </c>
      <c r="D24" s="151"/>
      <c r="E24" s="152"/>
      <c r="F24" s="152"/>
      <c r="G24" s="150">
        <f>SUMIF(Proposta!$A$12:$A$39953,Identificação!$A24,Proposta!$H$12:$H$39953)</f>
        <v>0</v>
      </c>
    </row>
    <row r="25" spans="1:7" x14ac:dyDescent="0.25">
      <c r="A25" s="36"/>
      <c r="B25" s="37"/>
      <c r="C25" s="150">
        <f>SUMIF('Orçamento-base'!$A$12:$A$39832,Identificação!$A25,'Orçamento-base'!$K$12:$K$39832)</f>
        <v>0</v>
      </c>
      <c r="D25" s="151"/>
      <c r="E25" s="152"/>
      <c r="F25" s="152"/>
      <c r="G25" s="150">
        <f>SUMIF(Proposta!$A$12:$A$39953,Identificação!$A25,Proposta!$H$12:$H$39953)</f>
        <v>0</v>
      </c>
    </row>
    <row r="26" spans="1:7" x14ac:dyDescent="0.25">
      <c r="A26" s="36"/>
      <c r="B26" s="37"/>
      <c r="C26" s="150">
        <f>SUMIF('Orçamento-base'!$A$12:$A$39832,Identificação!$A26,'Orçamento-base'!$K$12:$K$39832)</f>
        <v>0</v>
      </c>
      <c r="D26" s="151"/>
      <c r="E26" s="152"/>
      <c r="F26" s="152"/>
      <c r="G26" s="150">
        <f>SUMIF(Proposta!$A$12:$A$39953,Identificação!$A26,Proposta!$H$12:$H$39953)</f>
        <v>0</v>
      </c>
    </row>
    <row r="27" spans="1:7" x14ac:dyDescent="0.25">
      <c r="A27" s="36"/>
      <c r="B27" s="37"/>
      <c r="C27" s="150">
        <f>SUMIF('Orçamento-base'!$A$12:$A$39832,Identificação!$A27,'Orçamento-base'!$K$12:$K$39832)</f>
        <v>0</v>
      </c>
      <c r="D27" s="151"/>
      <c r="E27" s="152"/>
      <c r="F27" s="152"/>
      <c r="G27" s="150">
        <f>SUMIF(Proposta!$A$12:$A$39953,Identificação!$A27,Proposta!$H$12:$H$39953)</f>
        <v>0</v>
      </c>
    </row>
    <row r="28" spans="1:7" x14ac:dyDescent="0.25">
      <c r="A28" s="36"/>
      <c r="B28" s="37"/>
      <c r="C28" s="150">
        <f>SUMIF('Orçamento-base'!$A$12:$A$39832,Identificação!$A28,'Orçamento-base'!$K$12:$K$39832)</f>
        <v>0</v>
      </c>
      <c r="D28" s="151"/>
      <c r="E28" s="152"/>
      <c r="F28" s="152"/>
      <c r="G28" s="150">
        <f>SUMIF(Proposta!$A$12:$A$39953,Identificação!$A28,Proposta!$H$12:$H$39953)</f>
        <v>0</v>
      </c>
    </row>
    <row r="29" spans="1:7" x14ac:dyDescent="0.25">
      <c r="A29" s="36"/>
      <c r="B29" s="37"/>
      <c r="C29" s="150">
        <f>SUMIF('Orçamento-base'!$A$12:$A$39832,Identificação!$A29,'Orçamento-base'!$K$12:$K$39832)</f>
        <v>0</v>
      </c>
      <c r="D29" s="151"/>
      <c r="E29" s="152"/>
      <c r="F29" s="152"/>
      <c r="G29" s="150">
        <f>SUMIF(Proposta!$A$12:$A$39953,Identificação!$A29,Proposta!$H$12:$H$39953)</f>
        <v>0</v>
      </c>
    </row>
    <row r="30" spans="1:7" x14ac:dyDescent="0.25">
      <c r="A30" s="36"/>
      <c r="B30" s="37"/>
      <c r="C30" s="150">
        <f>SUMIF('Orçamento-base'!$A$12:$A$39832,Identificação!$A30,'Orçamento-base'!$K$12:$K$39832)</f>
        <v>0</v>
      </c>
      <c r="D30" s="151"/>
      <c r="E30" s="152"/>
      <c r="F30" s="152"/>
      <c r="G30" s="150">
        <f>SUMIF(Proposta!$A$12:$A$39953,Identificação!$A30,Proposta!$H$12:$H$39953)</f>
        <v>0</v>
      </c>
    </row>
    <row r="31" spans="1:7" x14ac:dyDescent="0.25">
      <c r="A31" s="36"/>
      <c r="B31" s="37"/>
      <c r="C31" s="150">
        <f>SUMIF('Orçamento-base'!$A$12:$A$39832,Identificação!$A31,'Orçamento-base'!$K$12:$K$39832)</f>
        <v>0</v>
      </c>
      <c r="D31" s="151"/>
      <c r="E31" s="152"/>
      <c r="F31" s="152"/>
      <c r="G31" s="150">
        <f>SUMIF(Proposta!$A$12:$A$39953,Identificação!$A31,Proposta!$H$12:$H$39953)</f>
        <v>0</v>
      </c>
    </row>
    <row r="32" spans="1:7" x14ac:dyDescent="0.25">
      <c r="A32" s="36"/>
      <c r="B32" s="37"/>
      <c r="C32" s="150">
        <f>SUMIF('Orçamento-base'!$A$12:$A$39832,Identificação!$A32,'Orçamento-base'!$K$12:$K$39832)</f>
        <v>0</v>
      </c>
      <c r="D32" s="151"/>
      <c r="E32" s="152"/>
      <c r="F32" s="152"/>
      <c r="G32" s="150">
        <f>SUMIF(Proposta!$A$12:$A$39953,Identificação!$A32,Proposta!$H$12:$H$39953)</f>
        <v>0</v>
      </c>
    </row>
    <row r="33" spans="1:7" x14ac:dyDescent="0.25">
      <c r="A33" s="36"/>
      <c r="B33" s="37"/>
      <c r="C33" s="150">
        <f>SUMIF('Orçamento-base'!$A$12:$A$39832,Identificação!$A33,'Orçamento-base'!$K$12:$K$39832)</f>
        <v>0</v>
      </c>
      <c r="D33" s="151"/>
      <c r="E33" s="152"/>
      <c r="F33" s="152"/>
      <c r="G33" s="150">
        <f>SUMIF(Proposta!$A$12:$A$39953,Identificação!$A33,Proposta!$H$12:$H$39953)</f>
        <v>0</v>
      </c>
    </row>
    <row r="34" spans="1:7" x14ac:dyDescent="0.25">
      <c r="A34" s="36"/>
      <c r="B34" s="37"/>
      <c r="C34" s="150">
        <f>SUMIF('Orçamento-base'!$A$12:$A$39832,Identificação!$A34,'Orçamento-base'!$K$12:$K$39832)</f>
        <v>0</v>
      </c>
      <c r="D34" s="151"/>
      <c r="E34" s="152"/>
      <c r="F34" s="152"/>
      <c r="G34" s="150">
        <f>SUMIF(Proposta!$A$12:$A$39953,Identificação!$A34,Proposta!$H$12:$H$39953)</f>
        <v>0</v>
      </c>
    </row>
    <row r="35" spans="1:7" x14ac:dyDescent="0.25">
      <c r="A35" s="36"/>
      <c r="B35" s="37"/>
      <c r="C35" s="150">
        <f>SUMIF('Orçamento-base'!$A$12:$A$39832,Identificação!$A35,'Orçamento-base'!$K$12:$K$39832)</f>
        <v>0</v>
      </c>
      <c r="D35" s="151"/>
      <c r="E35" s="152"/>
      <c r="F35" s="152"/>
      <c r="G35" s="150">
        <f>SUMIF(Proposta!$A$12:$A$39953,Identificação!$A35,Proposta!$H$12:$H$39953)</f>
        <v>0</v>
      </c>
    </row>
    <row r="36" spans="1:7" x14ac:dyDescent="0.25">
      <c r="A36" s="36"/>
      <c r="B36" s="37"/>
      <c r="C36" s="150">
        <f>SUMIF('Orçamento-base'!$A$12:$A$39832,Identificação!$A36,'Orçamento-base'!$K$12:$K$39832)</f>
        <v>0</v>
      </c>
      <c r="D36" s="151"/>
      <c r="E36" s="152"/>
      <c r="F36" s="152"/>
      <c r="G36" s="150">
        <f>SUMIF(Proposta!$A$12:$A$39953,Identificação!$A36,Proposta!$H$12:$H$39953)</f>
        <v>0</v>
      </c>
    </row>
    <row r="37" spans="1:7" x14ac:dyDescent="0.25">
      <c r="A37" s="36"/>
      <c r="B37" s="37"/>
      <c r="C37" s="150">
        <f>SUMIF('Orçamento-base'!$A$12:$A$39832,Identificação!$A37,'Orçamento-base'!$K$12:$K$39832)</f>
        <v>0</v>
      </c>
      <c r="D37" s="151"/>
      <c r="E37" s="152"/>
      <c r="F37" s="152"/>
      <c r="G37" s="150">
        <f>SUMIF(Proposta!$A$12:$A$39953,Identificação!$A37,Proposta!$H$12:$H$39953)</f>
        <v>0</v>
      </c>
    </row>
    <row r="38" spans="1:7" x14ac:dyDescent="0.25">
      <c r="A38" s="36"/>
      <c r="B38" s="37"/>
      <c r="C38" s="150">
        <f>SUMIF('Orçamento-base'!$A$12:$A$39832,Identificação!$A38,'Orçamento-base'!$K$12:$K$39832)</f>
        <v>0</v>
      </c>
      <c r="D38" s="151"/>
      <c r="E38" s="152"/>
      <c r="F38" s="152"/>
      <c r="G38" s="150">
        <f>SUMIF(Proposta!$A$12:$A$39953,Identificação!$A38,Proposta!$H$12:$H$39953)</f>
        <v>0</v>
      </c>
    </row>
    <row r="39" spans="1:7" x14ac:dyDescent="0.25">
      <c r="A39" s="36"/>
      <c r="B39" s="37"/>
      <c r="C39" s="150">
        <f>SUMIF('Orçamento-base'!$A$12:$A$39832,Identificação!$A39,'Orçamento-base'!$K$12:$K$39832)</f>
        <v>0</v>
      </c>
      <c r="D39" s="151"/>
      <c r="E39" s="152"/>
      <c r="F39" s="152"/>
      <c r="G39" s="150">
        <f>SUMIF(Proposta!$A$12:$A$39953,Identificação!$A39,Proposta!$H$12:$H$39953)</f>
        <v>0</v>
      </c>
    </row>
    <row r="40" spans="1:7" x14ac:dyDescent="0.25">
      <c r="A40" s="36"/>
      <c r="B40" s="37"/>
      <c r="C40" s="150">
        <f>SUMIF('Orçamento-base'!$A$12:$A$39832,Identificação!$A40,'Orçamento-base'!$K$12:$K$39832)</f>
        <v>0</v>
      </c>
      <c r="D40" s="151"/>
      <c r="E40" s="152"/>
      <c r="F40" s="152"/>
      <c r="G40" s="150">
        <f>SUMIF(Proposta!$A$12:$A$39953,Identificação!$A40,Proposta!$H$12:$H$39953)</f>
        <v>0</v>
      </c>
    </row>
    <row r="41" spans="1:7" x14ac:dyDescent="0.25">
      <c r="A41" s="36"/>
      <c r="B41" s="37"/>
      <c r="C41" s="150">
        <f>SUMIF('Orçamento-base'!$A$12:$A$39832,Identificação!$A41,'Orçamento-base'!$K$12:$K$39832)</f>
        <v>0</v>
      </c>
      <c r="D41" s="151"/>
      <c r="E41" s="152"/>
      <c r="F41" s="152"/>
      <c r="G41" s="150">
        <f>SUMIF(Proposta!$A$12:$A$39953,Identificação!$A41,Proposta!$H$12:$H$39953)</f>
        <v>0</v>
      </c>
    </row>
    <row r="42" spans="1:7" x14ac:dyDescent="0.25">
      <c r="A42" s="36"/>
      <c r="B42" s="37"/>
      <c r="C42" s="150">
        <f>SUMIF('Orçamento-base'!$A$12:$A$39832,Identificação!$A42,'Orçamento-base'!$K$12:$K$39832)</f>
        <v>0</v>
      </c>
      <c r="D42" s="151"/>
      <c r="E42" s="152"/>
      <c r="F42" s="152"/>
      <c r="G42" s="150">
        <f>SUMIF(Proposta!$A$12:$A$39953,Identificação!$A42,Proposta!$H$12:$H$39953)</f>
        <v>0</v>
      </c>
    </row>
    <row r="43" spans="1:7" x14ac:dyDescent="0.25">
      <c r="A43" s="36"/>
      <c r="B43" s="37"/>
      <c r="C43" s="150">
        <f>SUMIF('Orçamento-base'!$A$12:$A$39832,Identificação!$A43,'Orçamento-base'!$K$12:$K$39832)</f>
        <v>0</v>
      </c>
      <c r="D43" s="151"/>
      <c r="E43" s="152"/>
      <c r="F43" s="152"/>
      <c r="G43" s="150">
        <f>SUMIF(Proposta!$A$12:$A$39953,Identificação!$A43,Proposta!$H$12:$H$39953)</f>
        <v>0</v>
      </c>
    </row>
    <row r="44" spans="1:7" x14ac:dyDescent="0.25">
      <c r="A44" s="36"/>
      <c r="B44" s="37"/>
      <c r="C44" s="150">
        <f>SUMIF('Orçamento-base'!$A$12:$A$39832,Identificação!$A44,'Orçamento-base'!$K$12:$K$39832)</f>
        <v>0</v>
      </c>
      <c r="D44" s="151"/>
      <c r="E44" s="152"/>
      <c r="F44" s="152"/>
      <c r="G44" s="150">
        <f>SUMIF(Proposta!$A$12:$A$39953,Identificação!$A44,Proposta!$H$12:$H$39953)</f>
        <v>0</v>
      </c>
    </row>
    <row r="45" spans="1:7" x14ac:dyDescent="0.25">
      <c r="A45" s="36"/>
      <c r="B45" s="37"/>
      <c r="C45" s="150">
        <f>SUMIF('Orçamento-base'!$A$12:$A$39832,Identificação!$A45,'Orçamento-base'!$K$12:$K$39832)</f>
        <v>0</v>
      </c>
      <c r="D45" s="151"/>
      <c r="E45" s="152"/>
      <c r="F45" s="152"/>
      <c r="G45" s="150">
        <f>SUMIF(Proposta!$A$12:$A$39953,Identificação!$A45,Proposta!$H$12:$H$39953)</f>
        <v>0</v>
      </c>
    </row>
    <row r="46" spans="1:7" x14ac:dyDescent="0.25">
      <c r="A46" s="36"/>
      <c r="B46" s="37"/>
      <c r="C46" s="150">
        <f>SUMIF('Orçamento-base'!$A$12:$A$39832,Identificação!$A46,'Orçamento-base'!$K$12:$K$39832)</f>
        <v>0</v>
      </c>
      <c r="D46" s="151"/>
      <c r="E46" s="152"/>
      <c r="F46" s="152"/>
      <c r="G46" s="150">
        <f>SUMIF(Proposta!$A$12:$A$39953,Identificação!$A46,Proposta!$H$12:$H$39953)</f>
        <v>0</v>
      </c>
    </row>
    <row r="47" spans="1:7" x14ac:dyDescent="0.25">
      <c r="A47" s="36"/>
      <c r="B47" s="37"/>
      <c r="C47" s="150">
        <f>SUMIF('Orçamento-base'!$A$12:$A$39832,Identificação!$A47,'Orçamento-base'!$K$12:$K$39832)</f>
        <v>0</v>
      </c>
      <c r="D47" s="151"/>
      <c r="E47" s="152"/>
      <c r="F47" s="152"/>
      <c r="G47" s="150">
        <f>SUMIF(Proposta!$A$12:$A$39953,Identificação!$A47,Proposta!$H$12:$H$39953)</f>
        <v>0</v>
      </c>
    </row>
    <row r="48" spans="1:7" x14ac:dyDescent="0.25">
      <c r="A48" s="36"/>
      <c r="B48" s="37"/>
      <c r="C48" s="150">
        <f>SUMIF('Orçamento-base'!$A$12:$A$39832,Identificação!$A48,'Orçamento-base'!$K$12:$K$39832)</f>
        <v>0</v>
      </c>
      <c r="D48" s="151"/>
      <c r="E48" s="152"/>
      <c r="F48" s="152"/>
      <c r="G48" s="150">
        <f>SUMIF(Proposta!$A$12:$A$39953,Identificação!$A48,Proposta!$H$12:$H$39953)</f>
        <v>0</v>
      </c>
    </row>
    <row r="49" spans="1:7" x14ac:dyDescent="0.25">
      <c r="A49" s="36"/>
      <c r="B49" s="37"/>
      <c r="C49" s="150">
        <f>SUMIF('Orçamento-base'!$A$12:$A$39832,Identificação!$A49,'Orçamento-base'!$K$12:$K$39832)</f>
        <v>0</v>
      </c>
      <c r="D49" s="151"/>
      <c r="E49" s="152"/>
      <c r="F49" s="152"/>
      <c r="G49" s="150">
        <f>SUMIF(Proposta!$A$12:$A$39953,Identificação!$A49,Proposta!$H$12:$H$39953)</f>
        <v>0</v>
      </c>
    </row>
    <row r="50" spans="1:7" x14ac:dyDescent="0.25">
      <c r="A50" s="36"/>
      <c r="B50" s="37"/>
      <c r="C50" s="150">
        <f>SUMIF('Orçamento-base'!$A$12:$A$39832,Identificação!$A50,'Orçamento-base'!$K$12:$K$39832)</f>
        <v>0</v>
      </c>
      <c r="D50" s="151"/>
      <c r="E50" s="152"/>
      <c r="F50" s="152"/>
      <c r="G50" s="150">
        <f>SUMIF(Proposta!$A$12:$A$39953,Identificação!$A50,Proposta!$H$12:$H$39953)</f>
        <v>0</v>
      </c>
    </row>
    <row r="51" spans="1:7" x14ac:dyDescent="0.25">
      <c r="A51" s="36"/>
      <c r="B51" s="37"/>
      <c r="C51" s="150">
        <f>SUMIF('Orçamento-base'!$A$12:$A$39832,Identificação!$A51,'Orçamento-base'!$K$12:$K$39832)</f>
        <v>0</v>
      </c>
      <c r="D51" s="151"/>
      <c r="E51" s="152"/>
      <c r="F51" s="152"/>
      <c r="G51" s="150">
        <f>SUMIF(Proposta!$A$12:$A$39953,Identificação!$A51,Proposta!$H$12:$H$39953)</f>
        <v>0</v>
      </c>
    </row>
    <row r="52" spans="1:7" x14ac:dyDescent="0.25">
      <c r="A52" s="36"/>
      <c r="B52" s="37"/>
      <c r="C52" s="150">
        <f>SUMIF('Orçamento-base'!$A$12:$A$39832,Identificação!$A52,'Orçamento-base'!$K$12:$K$39832)</f>
        <v>0</v>
      </c>
      <c r="D52" s="151"/>
      <c r="E52" s="152"/>
      <c r="F52" s="152"/>
      <c r="G52" s="150">
        <f>SUMIF(Proposta!$A$12:$A$39953,Identificação!$A52,Proposta!$H$12:$H$39953)</f>
        <v>0</v>
      </c>
    </row>
    <row r="53" spans="1:7" x14ac:dyDescent="0.25">
      <c r="A53" s="36"/>
      <c r="B53" s="37"/>
      <c r="C53" s="150">
        <f>SUMIF('Orçamento-base'!$A$12:$A$39832,Identificação!$A53,'Orçamento-base'!$K$12:$K$39832)</f>
        <v>0</v>
      </c>
      <c r="D53" s="151"/>
      <c r="E53" s="152"/>
      <c r="F53" s="152"/>
      <c r="G53" s="150">
        <f>SUMIF(Proposta!$A$12:$A$39953,Identificação!$A53,Proposta!$H$12:$H$39953)</f>
        <v>0</v>
      </c>
    </row>
    <row r="54" spans="1:7" x14ac:dyDescent="0.25">
      <c r="A54" s="36"/>
      <c r="B54" s="37"/>
      <c r="C54" s="150">
        <f>SUMIF('Orçamento-base'!$A$12:$A$39832,Identificação!$A54,'Orçamento-base'!$K$12:$K$39832)</f>
        <v>0</v>
      </c>
      <c r="D54" s="151"/>
      <c r="E54" s="152"/>
      <c r="F54" s="152"/>
      <c r="G54" s="150">
        <f>SUMIF(Proposta!$A$12:$A$39953,Identificação!$A54,Proposta!$H$12:$H$39953)</f>
        <v>0</v>
      </c>
    </row>
    <row r="55" spans="1:7" x14ac:dyDescent="0.25">
      <c r="A55" s="36"/>
      <c r="B55" s="37"/>
      <c r="C55" s="150">
        <f>SUMIF('Orçamento-base'!$A$12:$A$39832,Identificação!$A55,'Orçamento-base'!$K$12:$K$39832)</f>
        <v>0</v>
      </c>
      <c r="D55" s="151"/>
      <c r="E55" s="152"/>
      <c r="F55" s="152"/>
      <c r="G55" s="150">
        <f>SUMIF(Proposta!$A$12:$A$39953,Identificação!$A55,Proposta!$H$12:$H$39953)</f>
        <v>0</v>
      </c>
    </row>
    <row r="56" spans="1:7" x14ac:dyDescent="0.25">
      <c r="A56" s="36"/>
      <c r="B56" s="37"/>
      <c r="C56" s="150">
        <f>SUMIF('Orçamento-base'!$A$12:$A$39832,Identificação!$A56,'Orçamento-base'!$K$12:$K$39832)</f>
        <v>0</v>
      </c>
      <c r="D56" s="151"/>
      <c r="E56" s="152"/>
      <c r="F56" s="152"/>
      <c r="G56" s="150">
        <f>SUMIF(Proposta!$A$12:$A$39953,Identificação!$A56,Proposta!$H$12:$H$39953)</f>
        <v>0</v>
      </c>
    </row>
    <row r="57" spans="1:7" x14ac:dyDescent="0.25">
      <c r="A57" s="36"/>
      <c r="B57" s="37"/>
      <c r="C57" s="150">
        <f>SUMIF('Orçamento-base'!$A$12:$A$39832,Identificação!$A57,'Orçamento-base'!$K$12:$K$39832)</f>
        <v>0</v>
      </c>
      <c r="D57" s="151"/>
      <c r="E57" s="152"/>
      <c r="F57" s="152"/>
      <c r="G57" s="150">
        <f>SUMIF(Proposta!$A$12:$A$39953,Identificação!$A57,Proposta!$H$12:$H$39953)</f>
        <v>0</v>
      </c>
    </row>
    <row r="58" spans="1:7" x14ac:dyDescent="0.25">
      <c r="A58" s="36"/>
      <c r="B58" s="37"/>
      <c r="C58" s="150">
        <f>SUMIF('Orçamento-base'!$A$12:$A$39832,Identificação!$A58,'Orçamento-base'!$K$12:$K$39832)</f>
        <v>0</v>
      </c>
      <c r="D58" s="151"/>
      <c r="E58" s="152"/>
      <c r="F58" s="152"/>
      <c r="G58" s="150">
        <f>SUMIF(Proposta!$A$12:$A$39953,Identificação!$A58,Proposta!$H$12:$H$39953)</f>
        <v>0</v>
      </c>
    </row>
    <row r="59" spans="1:7" x14ac:dyDescent="0.25">
      <c r="A59" s="36"/>
      <c r="B59" s="37"/>
      <c r="C59" s="150">
        <f>SUMIF('Orçamento-base'!$A$12:$A$39832,Identificação!$A59,'Orçamento-base'!$K$12:$K$39832)</f>
        <v>0</v>
      </c>
      <c r="D59" s="151"/>
      <c r="E59" s="152"/>
      <c r="F59" s="152"/>
      <c r="G59" s="150">
        <f>SUMIF(Proposta!$A$12:$A$39953,Identificação!$A59,Proposta!$H$12:$H$39953)</f>
        <v>0</v>
      </c>
    </row>
    <row r="60" spans="1:7" x14ac:dyDescent="0.25">
      <c r="A60" s="36"/>
      <c r="B60" s="37"/>
      <c r="C60" s="150">
        <f>SUMIF('Orçamento-base'!$A$12:$A$39832,Identificação!$A60,'Orçamento-base'!$K$12:$K$39832)</f>
        <v>0</v>
      </c>
      <c r="D60" s="151"/>
      <c r="E60" s="152"/>
      <c r="F60" s="152"/>
      <c r="G60" s="150">
        <f>SUMIF(Proposta!$A$12:$A$39953,Identificação!$A60,Proposta!$H$12:$H$39953)</f>
        <v>0</v>
      </c>
    </row>
    <row r="61" spans="1:7" x14ac:dyDescent="0.25">
      <c r="A61" s="36"/>
      <c r="B61" s="37"/>
      <c r="C61" s="150">
        <f>SUMIF('Orçamento-base'!$A$12:$A$39832,Identificação!$A61,'Orçamento-base'!$K$12:$K$39832)</f>
        <v>0</v>
      </c>
      <c r="D61" s="151"/>
      <c r="E61" s="152"/>
      <c r="F61" s="152"/>
      <c r="G61" s="150">
        <f>SUMIF(Proposta!$A$12:$A$39953,Identificação!$A61,Proposta!$H$12:$H$39953)</f>
        <v>0</v>
      </c>
    </row>
    <row r="62" spans="1:7" x14ac:dyDescent="0.25">
      <c r="A62" s="36"/>
      <c r="B62" s="37"/>
      <c r="C62" s="150">
        <f>SUMIF('Orçamento-base'!$A$12:$A$39832,Identificação!$A62,'Orçamento-base'!$K$12:$K$39832)</f>
        <v>0</v>
      </c>
      <c r="D62" s="151"/>
      <c r="E62" s="152"/>
      <c r="F62" s="152"/>
      <c r="G62" s="150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1"/>
  <sheetViews>
    <sheetView tabSelected="1" zoomScaleNormal="100" workbookViewId="0">
      <selection activeCell="J14" sqref="J14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2" customWidth="1"/>
    <col min="6" max="6" width="11" style="104" customWidth="1"/>
    <col min="7" max="7" width="51.85546875" style="68" customWidth="1"/>
    <col min="8" max="8" width="11.140625" style="157" bestFit="1" customWidth="1"/>
    <col min="9" max="9" width="9.7109375" style="74" customWidth="1"/>
    <col min="10" max="10" width="11.42578125" style="168" customWidth="1"/>
    <col min="11" max="11" width="16.42578125" style="68" bestFit="1" customWidth="1"/>
    <col min="12" max="12" width="8" style="143" customWidth="1"/>
    <col min="13" max="13" width="12.7109375" style="144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36" t="s">
        <v>3676</v>
      </c>
      <c r="B1" s="237"/>
      <c r="C1" s="237"/>
      <c r="D1" s="237"/>
      <c r="E1" s="237"/>
      <c r="F1" s="237"/>
      <c r="G1" s="237"/>
      <c r="H1" s="237"/>
      <c r="I1" s="237"/>
      <c r="J1" s="237"/>
      <c r="K1" s="238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39" t="str">
        <f>IF(Identificação!B2=0,"",Identificação!B2)</f>
        <v/>
      </c>
      <c r="D2" s="239"/>
      <c r="E2" s="239"/>
      <c r="F2" s="239"/>
      <c r="G2" s="239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8"/>
      <c r="M2" s="138"/>
    </row>
    <row r="3" spans="1:18" s="45" customFormat="1" ht="32.25" customHeight="1" thickBot="1" x14ac:dyDescent="0.3">
      <c r="A3" s="245" t="s">
        <v>153</v>
      </c>
      <c r="B3" s="246"/>
      <c r="C3" s="247" t="str">
        <f>IF(Identificação!B3=0,"",Identificação!B3)</f>
        <v>Reparos no piso da EMEB São Valentim</v>
      </c>
      <c r="D3" s="247"/>
      <c r="E3" s="247"/>
      <c r="F3" s="247"/>
      <c r="G3" s="247"/>
      <c r="H3" s="247"/>
      <c r="I3" s="247"/>
      <c r="J3" s="247"/>
      <c r="K3" s="248"/>
      <c r="L3" s="138"/>
      <c r="M3" s="138"/>
    </row>
    <row r="4" spans="1:18" s="45" customFormat="1" ht="15.75" thickBot="1" x14ac:dyDescent="0.3">
      <c r="A4" s="46" t="s">
        <v>176</v>
      </c>
      <c r="B4" s="47"/>
      <c r="C4" s="241" t="str">
        <f>IF(Identificação!B4=0,"",Identificação!B4)</f>
        <v/>
      </c>
      <c r="D4" s="241"/>
      <c r="E4" s="241"/>
      <c r="F4" s="241"/>
      <c r="G4" s="241"/>
      <c r="H4" s="241"/>
      <c r="I4" s="241"/>
      <c r="J4" s="75" t="s">
        <v>173</v>
      </c>
      <c r="K4" s="155" t="str">
        <f>IF(Identificação!G4=0,"",Identificação!G4)</f>
        <v/>
      </c>
      <c r="L4" s="138"/>
      <c r="M4" s="138"/>
    </row>
    <row r="5" spans="1:18" s="45" customFormat="1" ht="15.75" thickBot="1" x14ac:dyDescent="0.3">
      <c r="A5" s="46" t="s">
        <v>169</v>
      </c>
      <c r="B5" s="47"/>
      <c r="C5" s="241" t="str">
        <f>IF(Identificação!B5=0,"",Identificação!B5)</f>
        <v/>
      </c>
      <c r="D5" s="241"/>
      <c r="E5" s="241"/>
      <c r="F5" s="241"/>
      <c r="G5" s="242"/>
      <c r="I5" s="97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243">
        <f>SUMIFS(K12:K39832,B12:B39832,"&gt;0",K12:K39832,"&lt;&gt;0")</f>
        <v>8108.82</v>
      </c>
      <c r="D6" s="243"/>
      <c r="E6" s="243"/>
      <c r="F6" s="243"/>
      <c r="G6" s="244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4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256" t="s">
        <v>3761</v>
      </c>
      <c r="B10" s="256" t="s">
        <v>3759</v>
      </c>
      <c r="C10" s="256" t="s">
        <v>3760</v>
      </c>
      <c r="D10" s="232" t="s">
        <v>3675</v>
      </c>
      <c r="E10" s="258" t="s">
        <v>168</v>
      </c>
      <c r="F10" s="234" t="s">
        <v>3674</v>
      </c>
      <c r="G10" s="232" t="s">
        <v>156</v>
      </c>
      <c r="H10" s="253" t="s">
        <v>165</v>
      </c>
      <c r="I10" s="254"/>
      <c r="J10" s="254"/>
      <c r="K10" s="254"/>
      <c r="L10" s="254"/>
      <c r="M10" s="255"/>
      <c r="N10" s="249" t="s">
        <v>177</v>
      </c>
      <c r="O10" s="250"/>
      <c r="P10" s="251" t="s">
        <v>178</v>
      </c>
      <c r="Q10" s="252"/>
      <c r="R10" s="240" t="s">
        <v>3678</v>
      </c>
    </row>
    <row r="11" spans="1:18" s="40" customFormat="1" ht="45" x14ac:dyDescent="0.25">
      <c r="A11" s="257"/>
      <c r="B11" s="257"/>
      <c r="C11" s="257"/>
      <c r="D11" s="233"/>
      <c r="E11" s="259"/>
      <c r="F11" s="235"/>
      <c r="G11" s="233"/>
      <c r="H11" s="105" t="s">
        <v>157</v>
      </c>
      <c r="I11" s="106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7" t="s">
        <v>185</v>
      </c>
      <c r="P11" s="64" t="s">
        <v>3786</v>
      </c>
      <c r="Q11" s="109" t="s">
        <v>185</v>
      </c>
      <c r="R11" s="240"/>
    </row>
    <row r="12" spans="1:18" s="197" customFormat="1" x14ac:dyDescent="0.25">
      <c r="A12" s="200"/>
      <c r="B12" s="201" t="str">
        <f>IF(AND(G12&lt;&gt;"",H12&gt;0,I12&lt;&gt;"",J12&lt;&gt;0,K12&lt;&gt;0),COUNT($B$11:B11)+1,"")</f>
        <v/>
      </c>
      <c r="C12" s="202"/>
      <c r="D12" s="203"/>
      <c r="E12" s="204"/>
      <c r="F12" s="205"/>
      <c r="G12" s="206" t="s">
        <v>4032</v>
      </c>
      <c r="H12" s="207"/>
      <c r="I12" s="208"/>
      <c r="J12" s="207"/>
      <c r="K12" s="209" t="str">
        <f>IFERROR(IF(H12*J12&lt;&gt;0,ROUND(ROUND(H12,4)*ROUND(J12,4),2),""),"")</f>
        <v/>
      </c>
      <c r="L12" s="210"/>
      <c r="M12" s="210"/>
      <c r="N12" s="202"/>
      <c r="O12" s="195" t="str">
        <f ca="1">IF(N12="","", INDIRECT("base!"&amp;ADDRESS(MATCH(N12,base!$C$2:'base'!$C$133,0)+1,4,4)))</f>
        <v/>
      </c>
      <c r="P12" s="196"/>
      <c r="Q12" s="195" t="str">
        <f ca="1">IF(P12="","", INDIRECT("base!"&amp;ADDRESS(MATCH(CONCATENATE(N12,"|",P12),base!$G$2:'base'!$G$1817,0)+1,6,4)))</f>
        <v/>
      </c>
      <c r="R12" s="196"/>
    </row>
    <row r="13" spans="1:18" s="183" customFormat="1" x14ac:dyDescent="0.25">
      <c r="A13" s="184"/>
      <c r="B13" s="185" t="str">
        <f>IF(AND(G13&lt;&gt;"",H13&gt;0,I13&lt;&gt;"",J13&lt;&gt;0,K13&lt;&gt;0),COUNT($B$11:B12)+1,"")</f>
        <v/>
      </c>
      <c r="C13" s="186"/>
      <c r="D13" s="187"/>
      <c r="E13" s="188"/>
      <c r="F13" s="189"/>
      <c r="G13" s="190" t="s">
        <v>4033</v>
      </c>
      <c r="H13" s="191"/>
      <c r="I13" s="192"/>
      <c r="J13" s="191"/>
      <c r="K13" s="193" t="str">
        <f>IFERROR(IF(H13*J13&lt;&gt;0,ROUND(ROUND(H13,4)*ROUND(J13,4),2),""),"")</f>
        <v/>
      </c>
      <c r="L13" s="194"/>
      <c r="M13" s="194"/>
      <c r="N13" s="186"/>
      <c r="O13" s="181" t="str">
        <f ca="1">IF(N13="","", INDIRECT("base!"&amp;ADDRESS(MATCH(N13,base!$C$2:'base'!$C$133,0)+1,4,4)))</f>
        <v/>
      </c>
      <c r="P13" s="182"/>
      <c r="Q13" s="181" t="str">
        <f ca="1">IF(P13="","", INDIRECT("base!"&amp;ADDRESS(MATCH(CONCATENATE(N13,"|",P13),base!$G$2:'base'!$G$1817,0)+1,6,4)))</f>
        <v/>
      </c>
      <c r="R13" s="182"/>
    </row>
    <row r="14" spans="1:18" x14ac:dyDescent="0.25">
      <c r="A14" s="176">
        <v>1</v>
      </c>
      <c r="B14" s="198">
        <v>1</v>
      </c>
      <c r="C14" s="177" t="s">
        <v>4026</v>
      </c>
      <c r="D14" s="178" t="s">
        <v>3802</v>
      </c>
      <c r="E14" s="175"/>
      <c r="F14" s="174">
        <v>45292</v>
      </c>
      <c r="G14" s="173" t="s">
        <v>4034</v>
      </c>
      <c r="H14" s="179">
        <v>3</v>
      </c>
      <c r="I14" s="176" t="s">
        <v>3701</v>
      </c>
      <c r="J14" s="179">
        <v>23</v>
      </c>
      <c r="K14" s="199">
        <f>IFERROR(IF(H14*J14&lt;&gt;0,ROUND(ROUND(H14,4)*ROUND(J14,4),2),""),"")</f>
        <v>69</v>
      </c>
      <c r="L14" s="180">
        <v>0.22</v>
      </c>
      <c r="M14" s="180">
        <v>0.71409999999999996</v>
      </c>
      <c r="N14" s="72"/>
      <c r="O14" s="171" t="str">
        <f ca="1">IF(N14="","", INDIRECT("base!"&amp;ADDRESS(MATCH(N14,base!$C$2:'base'!$C$133,0)+1,4,4)))</f>
        <v/>
      </c>
      <c r="P14" s="66"/>
      <c r="Q14" s="171" t="str">
        <f ca="1">IF(P14="","", INDIRECT("base!"&amp;ADDRESS(MATCH(CONCATENATE(N14,"|",P14),base!$G$2:'base'!$G$1817,0)+1,6,4)))</f>
        <v/>
      </c>
      <c r="R14" s="66"/>
    </row>
    <row r="15" spans="1:18" x14ac:dyDescent="0.25">
      <c r="A15" s="176">
        <v>1</v>
      </c>
      <c r="B15" s="198">
        <v>2</v>
      </c>
      <c r="C15" s="177" t="s">
        <v>4027</v>
      </c>
      <c r="D15" s="178" t="s">
        <v>3802</v>
      </c>
      <c r="E15" s="175"/>
      <c r="F15" s="174">
        <v>45292</v>
      </c>
      <c r="G15" s="173" t="s">
        <v>4039</v>
      </c>
      <c r="H15" s="179">
        <v>50</v>
      </c>
      <c r="I15" s="176" t="s">
        <v>4031</v>
      </c>
      <c r="J15" s="179">
        <v>87.83</v>
      </c>
      <c r="K15" s="199">
        <f t="shared" ref="K15:K18" si="0">IFERROR(IF(H15*J15&lt;&gt;0,ROUND(ROUND(H15,4)*ROUND(J15,4),2),""),"")</f>
        <v>4391.5</v>
      </c>
      <c r="L15" s="180">
        <v>0.22</v>
      </c>
      <c r="M15" s="180">
        <v>0.71409999999999996</v>
      </c>
      <c r="N15" s="72"/>
      <c r="O15" s="171" t="str">
        <f ca="1">IF(N15="","", INDIRECT("base!"&amp;ADDRESS(MATCH(N15,base!$C$2:'base'!$C$133,0)+1,4,4)))</f>
        <v/>
      </c>
      <c r="P15" s="66"/>
      <c r="Q15" s="171" t="str">
        <f ca="1">IF(P15="","", INDIRECT("base!"&amp;ADDRESS(MATCH(CONCATENATE(N15,"|",P15),base!$G$2:'base'!$G$1817,0)+1,6,4)))</f>
        <v/>
      </c>
      <c r="R15" s="66"/>
    </row>
    <row r="16" spans="1:18" x14ac:dyDescent="0.25">
      <c r="A16" s="176"/>
      <c r="B16" s="198">
        <v>3</v>
      </c>
      <c r="C16" s="177"/>
      <c r="D16" s="178" t="s">
        <v>3802</v>
      </c>
      <c r="E16" s="175"/>
      <c r="F16" s="174">
        <v>45292</v>
      </c>
      <c r="G16" s="173" t="s">
        <v>4040</v>
      </c>
      <c r="H16" s="179">
        <v>50</v>
      </c>
      <c r="I16" s="176" t="s">
        <v>3695</v>
      </c>
      <c r="J16" s="179">
        <v>9.5</v>
      </c>
      <c r="K16" s="199">
        <f t="shared" si="0"/>
        <v>475</v>
      </c>
      <c r="L16" s="180">
        <v>0.22</v>
      </c>
      <c r="M16" s="180">
        <v>0.71409999999999996</v>
      </c>
      <c r="N16" s="72"/>
      <c r="O16" s="171"/>
      <c r="P16" s="66"/>
      <c r="Q16" s="171"/>
      <c r="R16" s="66"/>
    </row>
    <row r="17" spans="1:18" x14ac:dyDescent="0.25">
      <c r="A17" s="176">
        <v>1</v>
      </c>
      <c r="B17" s="198">
        <v>4</v>
      </c>
      <c r="C17" s="177"/>
      <c r="D17" s="178" t="s">
        <v>3802</v>
      </c>
      <c r="E17" s="175"/>
      <c r="F17" s="174">
        <v>45292</v>
      </c>
      <c r="G17" s="173" t="s">
        <v>4041</v>
      </c>
      <c r="H17" s="179">
        <v>4</v>
      </c>
      <c r="I17" s="176" t="s">
        <v>3701</v>
      </c>
      <c r="J17" s="179">
        <v>19</v>
      </c>
      <c r="K17" s="199">
        <f t="shared" si="0"/>
        <v>76</v>
      </c>
      <c r="L17" s="180">
        <v>0.22</v>
      </c>
      <c r="M17" s="180">
        <v>0.71409999999999996</v>
      </c>
      <c r="N17" s="72"/>
      <c r="O17" s="171"/>
      <c r="P17" s="66"/>
      <c r="Q17" s="171"/>
      <c r="R17" s="66"/>
    </row>
    <row r="18" spans="1:18" s="183" customFormat="1" ht="15" customHeight="1" x14ac:dyDescent="0.25">
      <c r="A18" s="211">
        <v>1</v>
      </c>
      <c r="B18" s="198">
        <v>5</v>
      </c>
      <c r="C18" s="198"/>
      <c r="D18" s="212" t="s">
        <v>3802</v>
      </c>
      <c r="E18" s="213"/>
      <c r="F18" s="214">
        <v>45292</v>
      </c>
      <c r="G18" s="218" t="s">
        <v>4035</v>
      </c>
      <c r="H18" s="215">
        <v>30</v>
      </c>
      <c r="I18" s="211" t="s">
        <v>3694</v>
      </c>
      <c r="J18" s="215">
        <v>21.3</v>
      </c>
      <c r="K18" s="199">
        <f t="shared" si="0"/>
        <v>639</v>
      </c>
      <c r="L18" s="216">
        <v>0.22</v>
      </c>
      <c r="M18" s="216">
        <v>0.71409999999999996</v>
      </c>
      <c r="N18" s="217"/>
      <c r="O18" s="182" t="str">
        <f ca="1">IF(N18="","", INDIRECT("base!"&amp;ADDRESS(MATCH(N18,base!$C$2:'base'!$C$133,0)+1,4,4)))</f>
        <v/>
      </c>
      <c r="P18" s="182"/>
      <c r="Q18" s="182" t="str">
        <f ca="1">IF(P18="","", INDIRECT("base!"&amp;ADDRESS(MATCH(CONCATENATE(N18,"|",P18),base!$G$2:'base'!$G$1817,0)+1,6,4)))</f>
        <v/>
      </c>
      <c r="R18" s="182"/>
    </row>
    <row r="19" spans="1:18" ht="45" x14ac:dyDescent="0.25">
      <c r="A19" s="176">
        <v>1</v>
      </c>
      <c r="B19" s="198">
        <v>6</v>
      </c>
      <c r="C19" s="177" t="s">
        <v>4028</v>
      </c>
      <c r="D19" s="178" t="s">
        <v>3802</v>
      </c>
      <c r="E19" s="175"/>
      <c r="F19" s="174">
        <v>45292</v>
      </c>
      <c r="G19" s="173" t="s">
        <v>4036</v>
      </c>
      <c r="H19" s="179">
        <v>1</v>
      </c>
      <c r="I19" s="176" t="s">
        <v>3701</v>
      </c>
      <c r="J19" s="179">
        <v>641.66</v>
      </c>
      <c r="K19" s="199">
        <v>641.66</v>
      </c>
      <c r="L19" s="180">
        <v>0.22</v>
      </c>
      <c r="M19" s="180">
        <v>0.71409999999999996</v>
      </c>
      <c r="N19" s="72"/>
      <c r="O19" s="171" t="str">
        <f ca="1">IF(N19="","", INDIRECT("base!"&amp;ADDRESS(MATCH(N19,base!$C$2:'base'!$C$133,0)+1,4,4)))</f>
        <v/>
      </c>
      <c r="P19" s="66"/>
      <c r="Q19" s="171" t="str">
        <f ca="1">IF(P19="","", INDIRECT("base!"&amp;ADDRESS(MATCH(CONCATENATE(N19,"|",P19),base!$G$2:'base'!$G$1817,0)+1,6,4)))</f>
        <v/>
      </c>
      <c r="R19" s="66"/>
    </row>
    <row r="20" spans="1:18" ht="30" x14ac:dyDescent="0.25">
      <c r="A20" s="176">
        <v>1</v>
      </c>
      <c r="B20" s="198">
        <v>7</v>
      </c>
      <c r="C20" s="177" t="s">
        <v>4029</v>
      </c>
      <c r="D20" s="178" t="s">
        <v>3802</v>
      </c>
      <c r="E20" s="175"/>
      <c r="F20" s="174">
        <v>45292</v>
      </c>
      <c r="G20" s="173" t="s">
        <v>4037</v>
      </c>
      <c r="H20" s="179">
        <v>1</v>
      </c>
      <c r="I20" s="176" t="s">
        <v>3701</v>
      </c>
      <c r="J20" s="179">
        <v>1333.33</v>
      </c>
      <c r="K20" s="199">
        <v>1333.33</v>
      </c>
      <c r="L20" s="180">
        <v>0.22</v>
      </c>
      <c r="M20" s="180">
        <v>0.71409999999999996</v>
      </c>
      <c r="N20" s="72"/>
      <c r="O20" s="171" t="str">
        <f ca="1">IF(N20="","", INDIRECT("base!"&amp;ADDRESS(MATCH(N20,base!$C$2:'base'!$C$133,0)+1,4,4)))</f>
        <v/>
      </c>
      <c r="P20" s="66"/>
      <c r="Q20" s="171" t="str">
        <f ca="1">IF(P20="","", INDIRECT("base!"&amp;ADDRESS(MATCH(CONCATENATE(N20,"|",P20),base!$G$2:'base'!$G$1817,0)+1,6,4)))</f>
        <v/>
      </c>
      <c r="R20" s="66"/>
    </row>
    <row r="21" spans="1:18" x14ac:dyDescent="0.25">
      <c r="A21" s="176">
        <v>1</v>
      </c>
      <c r="B21" s="198">
        <v>8</v>
      </c>
      <c r="C21" s="177" t="s">
        <v>4030</v>
      </c>
      <c r="D21" s="178" t="s">
        <v>3802</v>
      </c>
      <c r="E21" s="175"/>
      <c r="F21" s="174">
        <v>45292</v>
      </c>
      <c r="G21" s="173" t="s">
        <v>4038</v>
      </c>
      <c r="H21" s="179">
        <v>1</v>
      </c>
      <c r="I21" s="176" t="s">
        <v>3701</v>
      </c>
      <c r="J21" s="179">
        <v>483.33</v>
      </c>
      <c r="K21" s="199">
        <v>483.33</v>
      </c>
      <c r="L21" s="180">
        <v>0.22</v>
      </c>
      <c r="M21" s="180">
        <v>0.71409999999999996</v>
      </c>
      <c r="N21" s="72"/>
      <c r="O21" s="171" t="str">
        <f ca="1">IF(N21="","", INDIRECT("base!"&amp;ADDRESS(MATCH(N21,base!$C$2:'base'!$C$133,0)+1,4,4)))</f>
        <v/>
      </c>
      <c r="P21" s="66"/>
      <c r="Q21" s="171" t="str">
        <f ca="1">IF(P21="","", INDIRECT("base!"&amp;ADDRESS(MATCH(CONCATENATE(N21,"|",P21),base!$G$2:'base'!$G$1817,0)+1,6,4)))</f>
        <v/>
      </c>
      <c r="R21" s="66"/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8" customWidth="1"/>
    <col min="8" max="8" width="15.140625" style="68" bestFit="1" customWidth="1"/>
    <col min="9" max="9" width="8" style="143" bestFit="1" customWidth="1"/>
    <col min="10" max="10" width="14.140625" style="144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60" t="s">
        <v>3679</v>
      </c>
      <c r="B1" s="261"/>
      <c r="C1" s="261"/>
      <c r="D1" s="261"/>
      <c r="E1" s="261"/>
      <c r="F1" s="261"/>
      <c r="G1" s="261"/>
      <c r="H1" s="262"/>
      <c r="I1" s="145"/>
      <c r="J1" s="146"/>
      <c r="K1" s="2"/>
      <c r="L1" s="1"/>
    </row>
    <row r="2" spans="1:12" s="29" customFormat="1" ht="15.75" thickBot="1" x14ac:dyDescent="0.3">
      <c r="A2" s="33" t="s">
        <v>0</v>
      </c>
      <c r="B2" s="34"/>
      <c r="C2" s="269" t="str">
        <f>IF(Identificação!B2=0,"",Identificação!B2)</f>
        <v/>
      </c>
      <c r="D2" s="269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7"/>
      <c r="J2" s="147"/>
      <c r="K2" s="2"/>
    </row>
    <row r="3" spans="1:12" s="29" customFormat="1" ht="30.75" customHeight="1" thickBot="1" x14ac:dyDescent="0.3">
      <c r="A3" s="267" t="s">
        <v>153</v>
      </c>
      <c r="B3" s="268"/>
      <c r="C3" s="265" t="str">
        <f>IF(Identificação!B3=0,"",Identificação!B3)</f>
        <v>Reparos no piso da EMEB São Valentim</v>
      </c>
      <c r="D3" s="265"/>
      <c r="E3" s="265"/>
      <c r="F3" s="265"/>
      <c r="G3" s="265"/>
      <c r="H3" s="266"/>
      <c r="I3" s="147"/>
      <c r="J3" s="147"/>
    </row>
    <row r="4" spans="1:12" s="29" customFormat="1" ht="15.75" thickBot="1" x14ac:dyDescent="0.3">
      <c r="A4" s="19" t="s">
        <v>3791</v>
      </c>
      <c r="B4" s="27"/>
      <c r="C4" s="228"/>
      <c r="D4" s="228"/>
      <c r="E4" s="228"/>
      <c r="F4" s="228"/>
      <c r="G4" s="23" t="s">
        <v>3753</v>
      </c>
      <c r="H4" s="120"/>
      <c r="I4" s="147"/>
      <c r="J4" s="147"/>
    </row>
    <row r="5" spans="1:12" s="29" customFormat="1" ht="15.75" thickBot="1" x14ac:dyDescent="0.3">
      <c r="A5" s="16" t="s">
        <v>169</v>
      </c>
      <c r="B5" s="23"/>
      <c r="C5" s="270" t="str">
        <f>IF(Identificação!B5=0,"",Identificação!B5)</f>
        <v/>
      </c>
      <c r="D5" s="271"/>
      <c r="E5" s="26"/>
      <c r="F5" s="20"/>
      <c r="G5" s="21"/>
      <c r="H5" s="22"/>
      <c r="I5" s="147"/>
      <c r="J5" s="147"/>
    </row>
    <row r="6" spans="1:12" s="29" customFormat="1" ht="15.75" thickBot="1" x14ac:dyDescent="0.3">
      <c r="A6" s="12" t="s">
        <v>172</v>
      </c>
      <c r="B6" s="13"/>
      <c r="C6" s="263">
        <f>SUMIFS(H12:H39953,B12:B39953,"&gt;0",H12:H39953,"&lt;&gt;0")</f>
        <v>0</v>
      </c>
      <c r="D6" s="264"/>
      <c r="E6" s="5"/>
      <c r="F6" s="5"/>
      <c r="G6" s="6"/>
      <c r="I6" s="147"/>
      <c r="J6" s="147"/>
    </row>
    <row r="7" spans="1:12" s="29" customFormat="1" x14ac:dyDescent="0.25">
      <c r="A7" s="161" t="s">
        <v>3821</v>
      </c>
      <c r="B7" s="17"/>
      <c r="C7" s="17"/>
      <c r="D7" s="18"/>
      <c r="E7" s="18"/>
      <c r="F7" s="5"/>
      <c r="G7" s="5"/>
      <c r="H7" s="6"/>
      <c r="I7" s="147"/>
      <c r="J7" s="147"/>
    </row>
    <row r="8" spans="1:12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8"/>
      <c r="J8" s="148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8"/>
      <c r="J9" s="148"/>
      <c r="K9" s="29"/>
    </row>
    <row r="10" spans="1:12" s="28" customFormat="1" x14ac:dyDescent="0.25">
      <c r="A10" s="272" t="s">
        <v>3754</v>
      </c>
      <c r="B10" s="272" t="s">
        <v>3755</v>
      </c>
      <c r="C10" s="272" t="s">
        <v>3677</v>
      </c>
      <c r="D10" s="274" t="s">
        <v>3756</v>
      </c>
      <c r="E10" s="276" t="s">
        <v>171</v>
      </c>
      <c r="F10" s="277"/>
      <c r="G10" s="277"/>
      <c r="H10" s="277"/>
      <c r="I10" s="277"/>
      <c r="J10" s="277"/>
      <c r="K10" s="277"/>
    </row>
    <row r="11" spans="1:12" s="28" customFormat="1" ht="45" x14ac:dyDescent="0.25">
      <c r="A11" s="273"/>
      <c r="B11" s="273"/>
      <c r="C11" s="273"/>
      <c r="D11" s="275"/>
      <c r="E11" s="84" t="s">
        <v>3757</v>
      </c>
      <c r="F11" s="24" t="s">
        <v>3758</v>
      </c>
      <c r="G11" s="3" t="s">
        <v>159</v>
      </c>
      <c r="H11" s="3" t="s">
        <v>160</v>
      </c>
      <c r="I11" s="149" t="s">
        <v>166</v>
      </c>
      <c r="J11" s="149" t="s">
        <v>167</v>
      </c>
      <c r="K11" s="4" t="s">
        <v>3673</v>
      </c>
    </row>
    <row r="12" spans="1:12" s="40" customFormat="1" x14ac:dyDescent="0.25">
      <c r="A12" s="102" t="str">
        <f>IF('Orçamento-base'!A12&gt;0,'Orçamento-base'!A12,"")</f>
        <v/>
      </c>
      <c r="B12" s="156" t="str">
        <f>'Orçamento-base'!B12</f>
        <v/>
      </c>
      <c r="C12" s="102" t="str">
        <f>IF('Orçamento-base'!C12&gt;0,'Orçamento-base'!C12,"")</f>
        <v/>
      </c>
      <c r="D12" s="85" t="str">
        <f>IF('Orçamento-base'!G12&gt;0,'Orçamento-base'!G12,"")</f>
        <v>Reparos no piso da EMEB São Valentim</v>
      </c>
      <c r="E12" s="169" t="str">
        <f>IF('Orçamento-base'!H12&gt;0,'Orçamento-base'!H12,"")</f>
        <v/>
      </c>
      <c r="F12" s="85" t="str">
        <f>IF('Orçamento-base'!I12&gt;0,'Orçamento-base'!I12,"")</f>
        <v/>
      </c>
      <c r="G12" s="167"/>
      <c r="H12" s="85" t="str">
        <f>IFERROR(IF(E12*G12&lt;&gt;0,ROUND(ROUND(E12,4)*ROUND(G12,4),2),""),"")</f>
        <v/>
      </c>
      <c r="I12" s="142"/>
      <c r="J12" s="142"/>
      <c r="K12" s="71"/>
    </row>
    <row r="13" spans="1:12" x14ac:dyDescent="0.25">
      <c r="A13" s="102" t="str">
        <f>IF('Orçamento-base'!A13&gt;0,'Orçamento-base'!A13,"")</f>
        <v/>
      </c>
      <c r="B13" s="156" t="str">
        <f>'Orçamento-base'!B13</f>
        <v/>
      </c>
      <c r="C13" s="102" t="str">
        <f>IF('Orçamento-base'!C13&gt;0,'Orçamento-base'!C13,"")</f>
        <v/>
      </c>
      <c r="D13" s="85" t="str">
        <f>IF('Orçamento-base'!G13&gt;0,'Orçamento-base'!G13,"")</f>
        <v>Material e Mão de obra</v>
      </c>
      <c r="E13" s="169" t="str">
        <f>IF('Orçamento-base'!H13&gt;0,'Orçamento-base'!H13,"")</f>
        <v/>
      </c>
      <c r="F13" s="85" t="str">
        <f>IF('Orçamento-base'!I13&gt;0,'Orçamento-base'!I13,"")</f>
        <v/>
      </c>
      <c r="G13" s="167"/>
      <c r="H13" s="160" t="str">
        <f>IFERROR(IF(E13*G13&lt;&gt;0,ROUND(ROUND(E13,4)*ROUND(G13,4),2),""),"")</f>
        <v/>
      </c>
      <c r="I13" s="142"/>
      <c r="J13" s="142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/>
      </c>
      <c r="G2" s="116" t="str">
        <f>IFERROR(SMALL($E$2:$E$250,D2),"")</f>
        <v/>
      </c>
      <c r="H2" s="116" t="str">
        <f>IFERROR(VLOOKUP(G2,base!$C$2:$D$133,2,FALSE),"")</f>
        <v/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 t="str">
        <f t="shared" ref="G3:G66" si="1">IFERROR(SMALL($E$2:$E$250,D3),"")</f>
        <v/>
      </c>
      <c r="H3" s="116" t="str">
        <f>IFERROR(VLOOKUP(G3,base!$C$2:$D$133,2,FALSE),"")</f>
        <v/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 t="str">
        <f t="shared" si="1"/>
        <v/>
      </c>
      <c r="H4" s="116" t="str">
        <f>IFERROR(VLOOKUP(G4,base!$C$2:$D$133,2,FALSE),"")</f>
        <v/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 t="str">
        <f t="shared" si="1"/>
        <v/>
      </c>
      <c r="H5" s="116" t="str">
        <f>IFERROR(VLOOKUP(G5,base!$C$2:$D$133,2,FALSE),"")</f>
        <v/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 t="str">
        <f t="shared" si="0"/>
        <v/>
      </c>
      <c r="G6" s="116" t="str">
        <f t="shared" si="1"/>
        <v/>
      </c>
      <c r="H6" s="116" t="str">
        <f>IFERROR(VLOOKUP(G6,base!$C$2:$D$133,2,FALSE),"")</f>
        <v/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 t="str">
        <f t="shared" si="0"/>
        <v/>
      </c>
      <c r="G7" s="116" t="str">
        <f t="shared" si="1"/>
        <v/>
      </c>
      <c r="H7" s="116" t="str">
        <f>IFERROR(VLOOKUP(G7,base!$C$2:$D$133,2,FALSE),"")</f>
        <v/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 t="str">
        <f t="shared" si="0"/>
        <v/>
      </c>
      <c r="G8" s="116" t="str">
        <f t="shared" si="1"/>
        <v/>
      </c>
      <c r="H8" s="116" t="str">
        <f>IFERROR(VLOOKUP(G8,base!$C$2:$D$133,2,FALSE),"")</f>
        <v/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 t="str">
        <f t="shared" si="0"/>
        <v/>
      </c>
      <c r="G9" s="116" t="str">
        <f t="shared" si="1"/>
        <v/>
      </c>
      <c r="H9" s="116" t="str">
        <f>IFERROR(VLOOKUP(G9,base!$C$2:$D$133,2,FALSE),"")</f>
        <v/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 t="str">
        <f t="shared" si="0"/>
        <v/>
      </c>
      <c r="G10" s="116" t="str">
        <f t="shared" si="1"/>
        <v/>
      </c>
      <c r="H10" s="116" t="str">
        <f>IFERROR(VLOOKUP(G10,base!$C$2:$D$133,2,FALSE),"")</f>
        <v/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 t="str">
        <f t="shared" si="0"/>
        <v/>
      </c>
      <c r="G11" s="116" t="str">
        <f t="shared" si="1"/>
        <v/>
      </c>
      <c r="H11" s="116" t="str">
        <f>IFERROR(VLOOKUP(G11,base!$C$2:$D$133,2,FALSE),"")</f>
        <v/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 t="str">
        <f t="shared" si="0"/>
        <v/>
      </c>
      <c r="G12" s="116" t="str">
        <f t="shared" si="1"/>
        <v/>
      </c>
      <c r="H12" s="116" t="str">
        <f>IFERROR(VLOOKUP(G12,base!$C$2:$D$133,2,FALSE),"")</f>
        <v/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 t="str">
        <f t="shared" si="0"/>
        <v/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 t="str">
        <f t="shared" si="0"/>
        <v/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 t="str">
        <f t="shared" si="0"/>
        <v/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 t="str">
        <f t="shared" si="0"/>
        <v/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2" t="s">
        <v>3746</v>
      </c>
      <c r="J1" s="162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63" t="s">
        <v>3848</v>
      </c>
      <c r="J2" s="163" t="s">
        <v>3849</v>
      </c>
      <c r="K2" s="125" t="s">
        <v>3943</v>
      </c>
      <c r="L2" s="125" t="s">
        <v>3682</v>
      </c>
      <c r="M2" s="125" t="s">
        <v>3689</v>
      </c>
      <c r="N2" s="158" t="s">
        <v>3994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3825</v>
      </c>
      <c r="J3" s="163" t="s">
        <v>3824</v>
      </c>
      <c r="K3" s="125" t="s">
        <v>2</v>
      </c>
      <c r="L3" s="125" t="s">
        <v>3683</v>
      </c>
      <c r="M3" s="125" t="s">
        <v>3691</v>
      </c>
      <c r="N3" s="158" t="s">
        <v>3985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6" t="s">
        <v>3894</v>
      </c>
      <c r="J4" s="163" t="s">
        <v>3894</v>
      </c>
      <c r="K4" s="127" t="s">
        <v>3931</v>
      </c>
      <c r="L4" s="125" t="s">
        <v>3684</v>
      </c>
      <c r="M4" s="125" t="s">
        <v>3690</v>
      </c>
      <c r="N4" s="158" t="s">
        <v>3982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6" t="s">
        <v>3827</v>
      </c>
      <c r="J5" s="163" t="s">
        <v>3826</v>
      </c>
      <c r="K5" s="125" t="s">
        <v>3</v>
      </c>
      <c r="L5" s="125" t="s">
        <v>3686</v>
      </c>
      <c r="M5" s="125" t="s">
        <v>3692</v>
      </c>
      <c r="N5" s="125" t="s">
        <v>4007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6" t="s">
        <v>3895</v>
      </c>
      <c r="J6" s="163" t="s">
        <v>3896</v>
      </c>
      <c r="K6" s="125" t="s">
        <v>4002</v>
      </c>
      <c r="L6" s="125" t="s">
        <v>3685</v>
      </c>
      <c r="N6" s="158" t="s">
        <v>3995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3" t="s">
        <v>3704</v>
      </c>
      <c r="J7" s="163" t="s">
        <v>3705</v>
      </c>
      <c r="K7" s="125" t="s">
        <v>4003</v>
      </c>
      <c r="L7" s="125" t="s">
        <v>3680</v>
      </c>
      <c r="N7" s="158" t="s">
        <v>3983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6" t="s">
        <v>3831</v>
      </c>
      <c r="J8" s="163" t="s">
        <v>3830</v>
      </c>
      <c r="K8" s="125" t="s">
        <v>8</v>
      </c>
      <c r="L8" s="125" t="s">
        <v>170</v>
      </c>
      <c r="N8" s="158" t="s">
        <v>4008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3" t="s">
        <v>3822</v>
      </c>
      <c r="J9" s="163" t="s">
        <v>3823</v>
      </c>
      <c r="K9" s="125" t="s">
        <v>4</v>
      </c>
      <c r="L9" s="125" t="s">
        <v>3681</v>
      </c>
      <c r="N9" s="158" t="s">
        <v>3996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6" t="s">
        <v>3897</v>
      </c>
      <c r="J10" s="163" t="s">
        <v>3898</v>
      </c>
      <c r="K10" s="125" t="s">
        <v>3980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6" t="s">
        <v>3834</v>
      </c>
      <c r="J11" s="163" t="s">
        <v>3835</v>
      </c>
      <c r="K11" s="125" t="s">
        <v>3981</v>
      </c>
      <c r="N11" s="125" t="s">
        <v>4010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6" t="s">
        <v>3833</v>
      </c>
      <c r="J12" s="163" t="s">
        <v>3832</v>
      </c>
      <c r="K12" s="125" t="s">
        <v>3959</v>
      </c>
      <c r="N12" s="158" t="s">
        <v>3800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6" t="s">
        <v>3838</v>
      </c>
      <c r="J13" s="163" t="s">
        <v>3836</v>
      </c>
      <c r="K13" s="125" t="s">
        <v>3960</v>
      </c>
      <c r="N13" s="125" t="s">
        <v>4011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6" t="s">
        <v>3938</v>
      </c>
      <c r="J14" s="163" t="s">
        <v>3939</v>
      </c>
      <c r="K14" s="125" t="s">
        <v>5</v>
      </c>
      <c r="N14" s="158" t="s">
        <v>3801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6" t="s">
        <v>3828</v>
      </c>
      <c r="J15" s="163" t="s">
        <v>3829</v>
      </c>
      <c r="K15" s="125" t="s">
        <v>6</v>
      </c>
      <c r="N15" s="158" t="s">
        <v>3777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3" t="s">
        <v>3706</v>
      </c>
      <c r="J16" s="163" t="s">
        <v>3707</v>
      </c>
      <c r="K16" s="125" t="s">
        <v>4004</v>
      </c>
      <c r="N16" s="158" t="s">
        <v>3802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3" t="s">
        <v>3899</v>
      </c>
      <c r="J17" s="163" t="s">
        <v>3900</v>
      </c>
      <c r="K17" s="125" t="s">
        <v>4005</v>
      </c>
      <c r="N17" s="125" t="s">
        <v>4009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6" t="s">
        <v>3843</v>
      </c>
      <c r="J18" s="163" t="s">
        <v>3844</v>
      </c>
      <c r="K18" s="125" t="s">
        <v>4006</v>
      </c>
      <c r="N18" s="158" t="s">
        <v>3795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6" t="s">
        <v>3840</v>
      </c>
      <c r="J19" s="163" t="s">
        <v>3840</v>
      </c>
      <c r="K19" s="125" t="s">
        <v>3962</v>
      </c>
      <c r="N19" s="158" t="s">
        <v>3779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6" t="s">
        <v>3846</v>
      </c>
      <c r="J20" s="163" t="s">
        <v>3845</v>
      </c>
      <c r="K20" s="125" t="s">
        <v>3961</v>
      </c>
      <c r="N20" s="125" t="s">
        <v>4012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6" t="s">
        <v>3934</v>
      </c>
      <c r="J21" s="163" t="s">
        <v>3936</v>
      </c>
      <c r="K21" s="125" t="s">
        <v>9</v>
      </c>
      <c r="N21" s="158" t="s">
        <v>3997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6" t="s">
        <v>3935</v>
      </c>
      <c r="J22" s="163" t="s">
        <v>3937</v>
      </c>
      <c r="K22" s="125" t="s">
        <v>7</v>
      </c>
      <c r="N22" s="158" t="s">
        <v>3998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6" t="s">
        <v>3944</v>
      </c>
      <c r="J23" s="163" t="s">
        <v>3945</v>
      </c>
      <c r="N23" s="158" t="s">
        <v>3792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3" t="s">
        <v>3710</v>
      </c>
      <c r="J24" s="163" t="s">
        <v>3711</v>
      </c>
      <c r="N24" s="158" t="s">
        <v>3781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6" t="s">
        <v>3839</v>
      </c>
      <c r="J25" s="163" t="s">
        <v>3837</v>
      </c>
      <c r="N25" s="158" t="s">
        <v>3993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3" t="s">
        <v>3903</v>
      </c>
      <c r="J26" s="163" t="s">
        <v>3904</v>
      </c>
      <c r="N26" s="158" t="s">
        <v>3999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3" t="s">
        <v>3891</v>
      </c>
      <c r="J27" s="163" t="s">
        <v>3892</v>
      </c>
      <c r="N27" s="158" t="s">
        <v>3793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3" t="s">
        <v>3901</v>
      </c>
      <c r="J28" s="163" t="s">
        <v>3902</v>
      </c>
      <c r="N28" s="158" t="s">
        <v>4000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3" t="s">
        <v>3708</v>
      </c>
      <c r="J29" s="163" t="s">
        <v>3709</v>
      </c>
      <c r="N29" s="158" t="s">
        <v>4021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3" t="s">
        <v>3958</v>
      </c>
      <c r="J30" s="163" t="s">
        <v>3957</v>
      </c>
      <c r="N30" s="158" t="s">
        <v>3780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6" t="s">
        <v>3841</v>
      </c>
      <c r="J31" s="163" t="s">
        <v>3842</v>
      </c>
      <c r="N31" s="158" t="s">
        <v>3776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3" t="s">
        <v>3702</v>
      </c>
      <c r="J32" s="163" t="s">
        <v>18</v>
      </c>
      <c r="N32" s="158" t="s">
        <v>4001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3" t="s">
        <v>3712</v>
      </c>
      <c r="J33" s="163" t="s">
        <v>3712</v>
      </c>
      <c r="N33" s="158" t="s">
        <v>3775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6" t="s">
        <v>3847</v>
      </c>
      <c r="J34" s="163" t="s">
        <v>3847</v>
      </c>
      <c r="N34" s="158" t="s">
        <v>3984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3" t="s">
        <v>3713</v>
      </c>
      <c r="J35" s="163" t="s">
        <v>3714</v>
      </c>
      <c r="N35" s="158" t="s">
        <v>3794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3" t="s">
        <v>3782</v>
      </c>
      <c r="J36" s="163" t="s">
        <v>3783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3" t="s">
        <v>3967</v>
      </c>
      <c r="J37" s="163" t="s">
        <v>3968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3" t="s">
        <v>3715</v>
      </c>
      <c r="J38" s="163" t="s">
        <v>3716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3" t="s">
        <v>3717</v>
      </c>
      <c r="J39" s="163" t="s">
        <v>3718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3" t="s">
        <v>3905</v>
      </c>
      <c r="J40" s="163" t="s">
        <v>3906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3" t="s">
        <v>3907</v>
      </c>
      <c r="J41" s="163" t="s">
        <v>3908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3" t="s">
        <v>3719</v>
      </c>
      <c r="J42" s="163" t="s">
        <v>3720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6" t="s">
        <v>3854</v>
      </c>
      <c r="J43" s="163" t="s">
        <v>3854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6" t="s">
        <v>3853</v>
      </c>
      <c r="J44" s="163" t="s">
        <v>3852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6" t="s">
        <v>3851</v>
      </c>
      <c r="J45" s="163" t="s">
        <v>3850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3" t="s">
        <v>3721</v>
      </c>
      <c r="J46" s="163" t="s">
        <v>3722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3" t="s">
        <v>3946</v>
      </c>
      <c r="J47" s="163" t="s">
        <v>3947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3" t="s">
        <v>3974</v>
      </c>
      <c r="J48" s="163" t="s">
        <v>3975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3" t="s">
        <v>3698</v>
      </c>
      <c r="J49" s="163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3" t="s">
        <v>3723</v>
      </c>
      <c r="J50" s="163" t="s">
        <v>3724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4022</v>
      </c>
      <c r="J51" s="135" t="s">
        <v>4023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6" t="s">
        <v>3879</v>
      </c>
      <c r="J52" s="163" t="s">
        <v>3880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3" t="s">
        <v>3725</v>
      </c>
      <c r="J53" s="163" t="s">
        <v>3726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3" t="s">
        <v>3774</v>
      </c>
      <c r="J54" s="163" t="s">
        <v>3771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3" t="s">
        <v>3883</v>
      </c>
      <c r="J55" s="163" t="s">
        <v>3884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3" t="s">
        <v>3940</v>
      </c>
      <c r="J56" s="163" t="s">
        <v>3941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3" t="s">
        <v>3700</v>
      </c>
      <c r="J57" s="163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3" t="s">
        <v>4013</v>
      </c>
      <c r="J58" s="163" t="s">
        <v>4014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3" t="s">
        <v>3727</v>
      </c>
      <c r="J59" s="163" t="s">
        <v>3727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3" t="s">
        <v>3767</v>
      </c>
      <c r="J60" s="163" t="s">
        <v>3768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3" t="s">
        <v>3769</v>
      </c>
      <c r="J61" s="163" t="s">
        <v>3770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3" t="s">
        <v>3909</v>
      </c>
      <c r="J62" s="163" t="s">
        <v>3910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3" t="s">
        <v>3728</v>
      </c>
      <c r="J63" s="163" t="s">
        <v>3729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3" t="s">
        <v>3991</v>
      </c>
      <c r="J64" s="163" t="s">
        <v>3992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3" t="s">
        <v>3697</v>
      </c>
      <c r="J65" s="163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3" t="s">
        <v>3911</v>
      </c>
      <c r="J66" s="163" t="s">
        <v>3912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6" t="s">
        <v>3893</v>
      </c>
      <c r="J67" s="163" t="s">
        <v>3855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3" t="s">
        <v>3730</v>
      </c>
      <c r="J68" s="163" t="s">
        <v>3731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3" t="s">
        <v>4015</v>
      </c>
      <c r="J69" s="163" t="s">
        <v>4016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3" t="s">
        <v>3694</v>
      </c>
      <c r="J70" s="163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3" t="s">
        <v>3695</v>
      </c>
      <c r="J71" s="163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3" t="s">
        <v>3976</v>
      </c>
      <c r="J72" s="163" t="s">
        <v>3977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3" t="s">
        <v>4017</v>
      </c>
      <c r="J73" s="163" t="s">
        <v>4018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3" t="s">
        <v>3696</v>
      </c>
      <c r="J74" s="163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3" t="s">
        <v>3765</v>
      </c>
      <c r="J75" s="163" t="s">
        <v>3969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3" t="s">
        <v>3913</v>
      </c>
      <c r="J76" s="163" t="s">
        <v>3914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3" t="s">
        <v>3972</v>
      </c>
      <c r="J77" s="163" t="s">
        <v>3973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3" t="s">
        <v>3887</v>
      </c>
      <c r="J78" s="163" t="s">
        <v>3888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5" t="s">
        <v>3766</v>
      </c>
      <c r="J79" s="163" t="s">
        <v>3732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5" t="s">
        <v>3948</v>
      </c>
      <c r="J80" s="163" t="s">
        <v>3949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3" t="s">
        <v>3733</v>
      </c>
      <c r="J81" s="163" t="s">
        <v>3734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6" t="s">
        <v>3858</v>
      </c>
      <c r="J82" s="163" t="s">
        <v>3859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6" t="s">
        <v>3856</v>
      </c>
      <c r="J83" s="163" t="s">
        <v>3857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3860</v>
      </c>
      <c r="J84" s="163" t="s">
        <v>3861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3986</v>
      </c>
      <c r="J85" s="163" t="s">
        <v>3987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3" t="s">
        <v>3970</v>
      </c>
      <c r="J86" s="163" t="s">
        <v>3971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3" t="s">
        <v>3889</v>
      </c>
      <c r="J87" s="163" t="s">
        <v>3890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3" t="s">
        <v>3703</v>
      </c>
      <c r="J88" s="163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3" t="s">
        <v>3735</v>
      </c>
      <c r="J89" s="163" t="s">
        <v>3735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3" t="s">
        <v>3978</v>
      </c>
      <c r="J90" s="163" t="s">
        <v>3979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3" t="s">
        <v>3784</v>
      </c>
      <c r="J91" s="163" t="s">
        <v>3736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3" t="s">
        <v>3989</v>
      </c>
      <c r="J92" s="163" t="s">
        <v>3990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3" t="s">
        <v>3915</v>
      </c>
      <c r="J93" s="163" t="s">
        <v>3916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3" t="s">
        <v>3917</v>
      </c>
      <c r="J94" s="163" t="s">
        <v>3918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6" t="s">
        <v>3919</v>
      </c>
      <c r="J95" s="163" t="s">
        <v>3920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6" t="s">
        <v>3862</v>
      </c>
      <c r="J96" s="163" t="s">
        <v>3863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3" t="s">
        <v>3885</v>
      </c>
      <c r="J97" s="163" t="s">
        <v>3886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6" t="s">
        <v>3864</v>
      </c>
      <c r="J98" s="163" t="s">
        <v>3865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3" t="s">
        <v>3737</v>
      </c>
      <c r="J99" s="163" t="s">
        <v>3738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3" t="s">
        <v>3921</v>
      </c>
      <c r="J100" s="163" t="s">
        <v>3922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3" t="s">
        <v>3950</v>
      </c>
      <c r="J101" s="163" t="s">
        <v>3951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3" t="s">
        <v>3739</v>
      </c>
      <c r="J102" s="163" t="s">
        <v>3740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6" t="s">
        <v>3866</v>
      </c>
      <c r="J103" s="163" t="s">
        <v>3923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3" t="s">
        <v>3772</v>
      </c>
      <c r="J104" s="163" t="s">
        <v>3773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6" t="s">
        <v>3867</v>
      </c>
      <c r="J105" s="163" t="s">
        <v>3868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6" t="s">
        <v>3954</v>
      </c>
      <c r="J106" s="163" t="s">
        <v>3955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6" t="s">
        <v>3869</v>
      </c>
      <c r="J107" s="163" t="s">
        <v>3870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6" t="s">
        <v>3871</v>
      </c>
      <c r="J108" s="163" t="s">
        <v>3924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3" t="s">
        <v>3699</v>
      </c>
      <c r="J109" s="163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3" t="s">
        <v>3741</v>
      </c>
      <c r="J110" s="163" t="s">
        <v>3742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6" t="s">
        <v>3878</v>
      </c>
      <c r="J111" s="163" t="s">
        <v>3877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35" t="s">
        <v>4024</v>
      </c>
      <c r="J112" s="135" t="s">
        <v>4025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6" t="s">
        <v>3876</v>
      </c>
      <c r="J113" s="163" t="s">
        <v>3876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6" t="s">
        <v>3925</v>
      </c>
      <c r="J114" s="163" t="s">
        <v>3926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6" t="s">
        <v>3927</v>
      </c>
      <c r="J115" s="163" t="s">
        <v>3928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6" t="s">
        <v>3952</v>
      </c>
      <c r="J116" s="163" t="s">
        <v>3953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6" t="s">
        <v>3963</v>
      </c>
      <c r="J117" s="163" t="s">
        <v>3964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4" t="s">
        <v>3872</v>
      </c>
      <c r="J118" s="163" t="s">
        <v>3873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4" t="s">
        <v>3874</v>
      </c>
      <c r="J119" s="163" t="s">
        <v>3875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3" t="s">
        <v>3693</v>
      </c>
      <c r="J120" s="163" t="s">
        <v>3748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3" t="s">
        <v>3701</v>
      </c>
      <c r="J121" s="163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3" t="s">
        <v>3988</v>
      </c>
      <c r="J122" s="163" t="s">
        <v>3929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3" t="s">
        <v>4019</v>
      </c>
      <c r="J123" s="163" t="s">
        <v>4020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3" t="s">
        <v>3965</v>
      </c>
      <c r="J124" s="163" t="s">
        <v>3966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3" t="s">
        <v>3743</v>
      </c>
      <c r="J125" s="163" t="s">
        <v>3744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3881</v>
      </c>
      <c r="J126" s="163" t="s">
        <v>3882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58"/>
      <c r="J127" s="158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58"/>
      <c r="J128" s="158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58"/>
      <c r="J129" s="158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58"/>
      <c r="J130" s="158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58"/>
      <c r="J131" s="158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58"/>
      <c r="J132" s="158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2024-01-30T11:04:23Z</cp:lastPrinted>
  <dcterms:created xsi:type="dcterms:W3CDTF">2014-12-09T12:52:40Z</dcterms:created>
  <dcterms:modified xsi:type="dcterms:W3CDTF">2024-01-30T11:04:25Z</dcterms:modified>
</cp:coreProperties>
</file>