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2022\EDITAIS\15- TP REFORMA EMEI STA RITA\"/>
    </mc:Choice>
  </mc:AlternateContent>
  <bookViews>
    <workbookView xWindow="0" yWindow="0" windowWidth="15360" windowHeight="765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externalReferences>
    <externalReference r:id="rId7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ORÇAMENTO.CustoUnitario" hidden="1">ROUND('Orçamento-base'!$U1,15-13*'Orçamento-base'!$AF$8)</definedName>
    <definedName name="ORÇAMENTO.PrecoUnitarioLicitado" hidden="1">'Orçamento-base'!$AL1</definedName>
    <definedName name="TIPOORCAMENTO" hidden="1">IF(VALUE([1]MENU!$O$3)=2,"Licitado","Proposto")</definedName>
  </definedNames>
  <calcPr calcId="162913"/>
</workbook>
</file>

<file path=xl/calcChain.xml><?xml version="1.0" encoding="utf-8"?>
<calcChain xmlns="http://schemas.openxmlformats.org/spreadsheetml/2006/main">
  <c r="K19" i="3" l="1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40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5" i="3"/>
  <c r="K16" i="3"/>
  <c r="K17" i="3"/>
  <c r="K18" i="3"/>
  <c r="B107" i="3" l="1"/>
  <c r="B114" i="3"/>
  <c r="K120" i="3"/>
  <c r="B120" i="3" s="1"/>
  <c r="K121" i="3"/>
  <c r="B121" i="3" s="1"/>
  <c r="K122" i="3"/>
  <c r="B122" i="3" s="1"/>
  <c r="K123" i="3"/>
  <c r="B123" i="3" s="1"/>
  <c r="K124" i="3"/>
  <c r="B124" i="3" s="1"/>
  <c r="K125" i="3"/>
  <c r="B125" i="3" s="1"/>
  <c r="K126" i="3"/>
  <c r="B126" i="3" s="1"/>
  <c r="K127" i="3"/>
  <c r="B127" i="3" s="1"/>
  <c r="K128" i="3"/>
  <c r="B128" i="3" s="1"/>
  <c r="K129" i="3"/>
  <c r="B129" i="3" s="1"/>
  <c r="K130" i="3"/>
  <c r="B130" i="3" s="1"/>
  <c r="K131" i="3"/>
  <c r="B131" i="3" s="1"/>
  <c r="K132" i="3"/>
  <c r="B132" i="3" s="1"/>
  <c r="K133" i="3"/>
  <c r="B133" i="3" s="1"/>
  <c r="K134" i="3"/>
  <c r="B134" i="3" s="1"/>
  <c r="K135" i="3"/>
  <c r="B135" i="3" s="1"/>
  <c r="K136" i="3"/>
  <c r="B136" i="3" s="1"/>
  <c r="B137" i="3"/>
  <c r="K137" i="3"/>
  <c r="K138" i="3"/>
  <c r="B138" i="3" s="1"/>
  <c r="K139" i="3"/>
  <c r="B139" i="3" s="1"/>
  <c r="K140" i="3"/>
  <c r="B140" i="3" s="1"/>
  <c r="K141" i="3"/>
  <c r="B141" i="3" s="1"/>
  <c r="K142" i="3"/>
  <c r="B142" i="3" s="1"/>
  <c r="K143" i="3"/>
  <c r="B143" i="3" s="1"/>
  <c r="K144" i="3"/>
  <c r="B144" i="3" s="1"/>
  <c r="K145" i="3"/>
  <c r="B145" i="3" s="1"/>
  <c r="K146" i="3"/>
  <c r="B146" i="3" s="1"/>
  <c r="K147" i="3"/>
  <c r="B147" i="3" s="1"/>
  <c r="K148" i="3"/>
  <c r="B148" i="3" s="1"/>
  <c r="K149" i="3"/>
  <c r="B149" i="3" s="1"/>
  <c r="K150" i="3"/>
  <c r="B150" i="3" s="1"/>
  <c r="K151" i="3"/>
  <c r="B151" i="3" s="1"/>
  <c r="K152" i="3"/>
  <c r="B152" i="3" s="1"/>
  <c r="K153" i="3"/>
  <c r="B153" i="3" s="1"/>
  <c r="K154" i="3"/>
  <c r="B154" i="3" s="1"/>
  <c r="K155" i="3"/>
  <c r="B155" i="3" s="1"/>
  <c r="K156" i="3"/>
  <c r="B156" i="3" s="1"/>
  <c r="K157" i="3"/>
  <c r="B157" i="3" s="1"/>
  <c r="H65" i="3"/>
  <c r="K65" i="3" s="1"/>
  <c r="H64" i="3"/>
  <c r="K64" i="3" s="1"/>
  <c r="H41" i="3" l="1"/>
  <c r="K41" i="3" s="1"/>
  <c r="H39" i="3"/>
  <c r="K39" i="3" s="1"/>
  <c r="H38" i="3"/>
  <c r="K38" i="3" s="1"/>
  <c r="K14" i="3" l="1"/>
  <c r="O14" i="3"/>
  <c r="Q14" i="3"/>
  <c r="B19" i="3" l="1"/>
  <c r="B21" i="3"/>
  <c r="B28" i="3"/>
  <c r="B35" i="3"/>
  <c r="B53" i="3"/>
  <c r="B63" i="3"/>
  <c r="B69" i="3"/>
  <c r="B78" i="3"/>
  <c r="B83" i="3"/>
  <c r="B89" i="3"/>
  <c r="B104" i="3"/>
  <c r="K13" i="3"/>
  <c r="B13" i="3" s="1"/>
  <c r="K12" i="3" l="1"/>
  <c r="B12" i="3" s="1"/>
  <c r="B20" i="3" l="1"/>
  <c r="E12" i="6"/>
  <c r="H12" i="6" s="1"/>
  <c r="B22" i="3" l="1"/>
  <c r="C5" i="6"/>
  <c r="C3" i="6"/>
  <c r="H2" i="6"/>
  <c r="F2" i="6"/>
  <c r="C2" i="6"/>
  <c r="K4" i="3"/>
  <c r="K2" i="3"/>
  <c r="C3" i="3"/>
  <c r="C4" i="3"/>
  <c r="C5" i="3"/>
  <c r="I2" i="3"/>
  <c r="C2" i="3"/>
  <c r="B23" i="3" l="1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7" i="3"/>
  <c r="Q57" i="3"/>
  <c r="O58" i="3"/>
  <c r="Q58" i="3"/>
  <c r="O59" i="3"/>
  <c r="Q59" i="3"/>
  <c r="O60" i="3"/>
  <c r="Q60" i="3"/>
  <c r="O61" i="3"/>
  <c r="Q61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4" i="3" l="1"/>
  <c r="E13" i="6"/>
  <c r="H13" i="6" s="1"/>
  <c r="O13" i="3"/>
  <c r="B25" i="3" l="1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26" i="3" l="1"/>
  <c r="G13" i="2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7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9" i="3" l="1"/>
  <c r="B13" i="6"/>
  <c r="C6" i="6" s="1"/>
  <c r="B7" i="2" s="1"/>
  <c r="B30" i="3" l="1"/>
  <c r="B31" i="3" l="1"/>
  <c r="B32" i="3" s="1"/>
  <c r="B33" i="3" l="1"/>
  <c r="B34" i="3" l="1"/>
  <c r="B36" i="3" s="1"/>
  <c r="B37" i="3" s="1"/>
  <c r="B38" i="3" s="1"/>
  <c r="B39" i="3" s="1"/>
  <c r="B40" i="3" s="1"/>
  <c r="B41" i="3" s="1"/>
  <c r="B42" i="3" s="1"/>
  <c r="B44" i="3" s="1"/>
  <c r="B45" i="3" s="1"/>
  <c r="B46" i="3" s="1"/>
  <c r="B47" i="3" s="1"/>
  <c r="B48" i="3" s="1"/>
  <c r="B49" i="3" s="1"/>
  <c r="B50" i="3" s="1"/>
  <c r="B51" i="3" s="1"/>
  <c r="B52" i="3" s="1"/>
  <c r="B54" i="3" s="1"/>
  <c r="B55" i="3" s="1"/>
  <c r="B57" i="3" s="1"/>
  <c r="B58" i="3" s="1"/>
  <c r="B59" i="3" s="1"/>
  <c r="B60" i="3" s="1"/>
  <c r="B61" i="3" s="1"/>
  <c r="B62" i="3" l="1"/>
  <c r="B64" i="3" s="1"/>
  <c r="B65" i="3" l="1"/>
  <c r="B66" i="3" l="1"/>
  <c r="B67" i="3" s="1"/>
  <c r="B68" i="3" s="1"/>
  <c r="B70" i="3" s="1"/>
  <c r="B71" i="3" s="1"/>
  <c r="B72" i="3" s="1"/>
  <c r="B73" i="3" s="1"/>
  <c r="B74" i="3" s="1"/>
  <c r="B75" i="3" s="1"/>
  <c r="B76" i="3" s="1"/>
  <c r="B77" i="3" s="1"/>
  <c r="B79" i="3" s="1"/>
  <c r="B80" i="3" s="1"/>
  <c r="B81" i="3" s="1"/>
  <c r="B82" i="3" s="1"/>
  <c r="B84" i="3" s="1"/>
  <c r="B85" i="3" s="1"/>
  <c r="B86" i="3" s="1"/>
  <c r="B87" i="3" s="1"/>
  <c r="B88" i="3" s="1"/>
  <c r="B90" i="3" s="1"/>
  <c r="B91" i="3" s="1"/>
  <c r="B92" i="3" s="1"/>
  <c r="B93" i="3" s="1"/>
  <c r="B94" i="3" s="1"/>
  <c r="B95" i="3" s="1"/>
  <c r="B96" i="3" s="1"/>
  <c r="B97" i="3" s="1"/>
  <c r="B98" i="3" s="1"/>
  <c r="B99" i="3" l="1"/>
  <c r="B100" i="3" s="1"/>
  <c r="B101" i="3" l="1"/>
  <c r="B102" i="3" s="1"/>
  <c r="B103" i="3" l="1"/>
  <c r="B105" i="3" l="1"/>
  <c r="B106" i="3" l="1"/>
  <c r="B108" i="3" s="1"/>
  <c r="B109" i="3" s="1"/>
  <c r="B110" i="3" s="1"/>
  <c r="B111" i="3" s="1"/>
  <c r="B112" i="3" s="1"/>
  <c r="B113" i="3" s="1"/>
  <c r="B115" i="3" l="1"/>
  <c r="B116" i="3" s="1"/>
  <c r="B117" i="3" s="1"/>
  <c r="B118" i="3" s="1"/>
  <c r="B119" i="3" s="1"/>
  <c r="C6" i="3" s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<sst xmlns="http://schemas.openxmlformats.org/spreadsheetml/2006/main" count="15563" uniqueCount="4265">
  <si>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</si>
  <si>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</si>
  <si>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</si>
  <si>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</si>
  <si>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</si>
  <si>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</si>
  <si>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</si>
  <si>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</si>
  <si>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</si>
  <si>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</si>
  <si>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</si>
  <si>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</si>
  <si>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</si>
  <si>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</si>
  <si>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</si>
  <si>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</si>
  <si>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</si>
  <si>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</si>
  <si>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</si>
  <si>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</si>
  <si>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</si>
  <si>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</si>
  <si>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</si>
  <si>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</si>
  <si>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</si>
  <si>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</si>
  <si>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</si>
  <si>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</si>
  <si>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</si>
  <si>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</si>
  <si>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</si>
  <si>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</si>
  <si>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</si>
  <si>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</si>
  <si>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</si>
  <si>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</si>
  <si>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</si>
  <si>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</si>
  <si>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</si>
  <si>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</si>
  <si>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</si>
  <si>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</si>
  <si>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</si>
  <si>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</si>
  <si>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</si>
  <si>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</si>
  <si>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</si>
  <si>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</si>
  <si>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</si>
  <si>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</si>
  <si>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</si>
  <si>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</si>
  <si>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</si>
  <si>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</si>
  <si>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</si>
  <si>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</si>
  <si>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</si>
  <si>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</si>
  <si>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</si>
  <si>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</si>
  <si>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</si>
  <si>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</si>
  <si>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</si>
  <si>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</si>
  <si>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</si>
  <si>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</si>
  <si>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</si>
  <si>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</si>
  <si>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</si>
  <si>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</si>
  <si>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</si>
  <si>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</si>
  <si>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</si>
  <si>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</si>
  <si>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</si>
  <si>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</si>
  <si>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</si>
  <si>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</si>
  <si>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</si>
  <si>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</si>
  <si>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</si>
  <si>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</si>
  <si>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</si>
  <si>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</si>
  <si>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</si>
  <si>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</si>
  <si>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</si>
  <si>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</si>
  <si>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</si>
  <si>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</si>
  <si>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</si>
  <si>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</si>
  <si>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</si>
  <si>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</si>
  <si>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</si>
  <si>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</si>
  <si>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</si>
  <si>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</si>
  <si>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</si>
  <si>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</si>
  <si>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</si>
  <si>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</si>
  <si>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</si>
  <si>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</si>
  <si>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</si>
  <si>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</si>
  <si>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</si>
  <si>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</si>
  <si>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</si>
  <si>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</si>
  <si>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</si>
  <si>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</si>
  <si>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</si>
  <si>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</si>
  <si>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</si>
  <si>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</si>
  <si>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</si>
  <si>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</si>
  <si>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</si>
  <si>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</si>
  <si>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</si>
  <si>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</si>
  <si>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</si>
  <si>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</si>
  <si>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</si>
  <si>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</si>
  <si>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</si>
  <si>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</si>
  <si>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</si>
  <si>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</si>
  <si>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</si>
  <si>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</si>
  <si>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</si>
  <si>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</si>
  <si>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</si>
  <si>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</si>
  <si>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</si>
  <si>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</si>
  <si>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</si>
  <si>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</si>
  <si>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</si>
  <si>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</si>
  <si>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</si>
  <si>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</si>
  <si>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</si>
  <si>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</si>
  <si>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</si>
  <si>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</si>
  <si>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</si>
  <si>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</si>
  <si>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</si>
  <si>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</si>
  <si>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</si>
  <si>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</si>
  <si>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</si>
  <si>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</si>
  <si>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</si>
  <si>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</si>
  <si>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</si>
  <si>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</si>
  <si>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</si>
  <si>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</si>
  <si>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</si>
  <si>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</si>
  <si>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</si>
  <si>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</si>
  <si>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</si>
  <si>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</si>
  <si>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</si>
  <si>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</si>
  <si>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</si>
  <si>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</si>
  <si>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</si>
  <si>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</si>
  <si>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</si>
  <si>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</si>
  <si>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</si>
  <si>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</si>
  <si>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</si>
  <si>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</si>
  <si>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</si>
  <si>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</si>
  <si>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</si>
  <si>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</si>
  <si>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</si>
  <si>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</si>
  <si>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</si>
  <si>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</si>
  <si>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</si>
  <si>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</si>
  <si>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</si>
  <si>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</si>
  <si>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</si>
  <si>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</si>
  <si>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</si>
  <si>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</si>
  <si>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</si>
  <si>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</si>
  <si>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</si>
  <si>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</si>
  <si>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</si>
  <si>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</si>
  <si>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</si>
  <si>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</si>
  <si>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</si>
  <si>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</si>
  <si>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</si>
  <si>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</si>
  <si>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</si>
  <si>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</si>
  <si>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</si>
  <si>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</si>
  <si>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</si>
  <si>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</si>
  <si>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</si>
  <si>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</si>
  <si>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</si>
  <si>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</si>
  <si>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</si>
  <si>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</si>
  <si>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</si>
  <si>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</si>
  <si>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</si>
  <si>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</si>
  <si>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</si>
  <si>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</si>
  <si>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</si>
  <si>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</si>
  <si>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</si>
  <si>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</si>
  <si>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</si>
  <si>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</si>
  <si>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</si>
  <si>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</si>
  <si>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</si>
  <si>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</si>
  <si>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</si>
  <si>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</si>
  <si>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</si>
  <si>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</si>
  <si>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</si>
  <si>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</si>
  <si>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</si>
  <si>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</si>
  <si>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</si>
  <si>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</si>
  <si>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</si>
  <si>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</si>
  <si>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</si>
  <si>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</si>
  <si>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</si>
  <si>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</si>
  <si>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</si>
  <si>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</si>
  <si>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</si>
  <si>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</si>
  <si>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</si>
  <si>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</si>
  <si>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</si>
  <si>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</si>
  <si>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</si>
  <si>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</si>
  <si>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</si>
  <si>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</si>
  <si>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</si>
  <si>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</si>
  <si>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</si>
  <si>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</si>
  <si>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</si>
  <si>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</si>
  <si>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</si>
  <si>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</si>
  <si>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</si>
  <si>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</si>
  <si>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</si>
  <si>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</si>
  <si>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</si>
  <si>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</si>
  <si>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</si>
  <si>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</si>
  <si>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</si>
  <si>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</si>
  <si>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</si>
  <si>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</si>
  <si>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</si>
  <si>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</si>
  <si>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</si>
  <si>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</si>
  <si>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</si>
  <si>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</si>
  <si>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</si>
  <si>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</si>
  <si>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</si>
  <si>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</si>
  <si>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</si>
  <si>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</si>
  <si>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</si>
  <si>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</si>
  <si>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</si>
  <si>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</si>
  <si>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</si>
  <si>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</si>
  <si>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</si>
  <si>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</si>
  <si>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</si>
  <si>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</si>
  <si>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</si>
  <si>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</si>
  <si>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</si>
  <si>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</si>
  <si>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</si>
  <si>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</si>
  <si>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</si>
  <si>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</si>
  <si>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</si>
  <si>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</si>
  <si>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</si>
  <si>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</si>
  <si>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</si>
  <si>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</si>
  <si>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</si>
  <si>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</si>
  <si>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</si>
  <si>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</si>
  <si>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</si>
  <si>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</si>
  <si>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</si>
  <si>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</si>
  <si>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</si>
  <si>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</si>
  <si>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</si>
  <si>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</si>
  <si>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</si>
  <si>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</si>
  <si>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</si>
  <si>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</si>
  <si>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</si>
  <si>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</si>
  <si>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</si>
  <si>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</si>
  <si>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</si>
  <si>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</si>
  <si>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</si>
  <si>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</si>
  <si>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</si>
  <si>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</si>
  <si>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</si>
  <si>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</si>
  <si>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</si>
  <si>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</si>
  <si>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</si>
  <si>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</si>
  <si>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</si>
  <si>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</si>
  <si>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</si>
  <si>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</si>
  <si>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</si>
  <si>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</si>
  <si>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</si>
  <si>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</si>
  <si>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</si>
  <si>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</si>
  <si>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</si>
  <si>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</si>
  <si>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</si>
  <si>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</si>
  <si>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</si>
  <si>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</si>
  <si>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</si>
  <si>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</si>
  <si>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</si>
  <si>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</si>
  <si>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</si>
  <si>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</si>
  <si>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</si>
  <si>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</si>
  <si>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</si>
  <si>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</si>
  <si>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</si>
  <si>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</si>
  <si>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</si>
  <si>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</si>
  <si>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</si>
  <si>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</si>
  <si>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</si>
  <si>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</si>
  <si>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</si>
  <si>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</si>
  <si>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</si>
  <si>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</si>
  <si>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</si>
  <si>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</si>
  <si>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</si>
  <si>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</si>
  <si>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</si>
  <si>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</si>
  <si>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</si>
  <si>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</si>
  <si>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</si>
  <si>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</si>
  <si>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</si>
  <si>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</si>
  <si>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</si>
  <si>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</si>
  <si>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</si>
  <si>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</si>
  <si>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</si>
  <si>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</si>
  <si>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</si>
  <si>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</si>
  <si>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</si>
  <si>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</si>
  <si>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</si>
  <si>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</si>
  <si>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</si>
  <si>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</si>
  <si>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</si>
  <si>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</si>
  <si>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</si>
  <si>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</si>
  <si>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</si>
  <si>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</si>
  <si>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</si>
  <si>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</si>
  <si>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</si>
  <si>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</si>
  <si>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</si>
  <si>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</si>
  <si>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</si>
  <si>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</si>
  <si>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</si>
  <si>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</si>
  <si>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</si>
  <si>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</si>
  <si>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</si>
  <si>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</si>
  <si>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</si>
  <si>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</si>
  <si>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</si>
  <si>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</si>
  <si>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</si>
  <si>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</si>
  <si>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</si>
  <si>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</si>
  <si>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</si>
  <si>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</si>
  <si>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</si>
  <si>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</si>
  <si>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</si>
  <si>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</si>
  <si>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</si>
  <si>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</si>
  <si>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</si>
  <si>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</si>
  <si>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</si>
  <si>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</si>
  <si>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</si>
  <si>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</si>
  <si>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</si>
  <si>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</si>
  <si>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</si>
  <si>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</si>
  <si>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</si>
  <si>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</si>
  <si>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</si>
  <si>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</si>
  <si>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</si>
  <si>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</si>
  <si>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</si>
  <si>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</si>
  <si>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</si>
  <si>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</si>
  <si>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</si>
  <si>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</si>
  <si>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</si>
  <si>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</si>
  <si>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</si>
  <si>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</si>
  <si>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</si>
  <si>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</si>
  <si>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</si>
  <si>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</si>
  <si>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</si>
  <si>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</si>
  <si>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</si>
  <si>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</si>
  <si>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</si>
  <si>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</si>
  <si>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</si>
  <si>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</si>
  <si>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</si>
  <si>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</si>
  <si>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</si>
  <si>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</si>
  <si>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</si>
  <si>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</si>
  <si>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</si>
  <si>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</si>
  <si>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</si>
  <si>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</si>
  <si>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</si>
  <si>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</si>
  <si>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</si>
  <si>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</si>
  <si>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</si>
  <si>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</si>
  <si>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</si>
  <si>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</si>
  <si>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</si>
  <si>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</si>
  <si>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</si>
  <si>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</si>
  <si>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</si>
  <si>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</si>
  <si>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</si>
  <si>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</si>
  <si>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</si>
  <si>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</si>
  <si>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</si>
  <si>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</si>
  <si>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</si>
  <si>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</si>
  <si>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</si>
  <si>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</si>
  <si>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</si>
  <si>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</si>
  <si>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</si>
  <si>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</si>
  <si>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</si>
  <si>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</si>
  <si>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</si>
  <si>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</si>
  <si>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</si>
  <si>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</si>
  <si>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</si>
  <si>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</si>
  <si>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</si>
  <si>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</si>
  <si>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</si>
  <si>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</si>
  <si>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</si>
  <si>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</si>
  <si>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</si>
  <si>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</si>
  <si>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</si>
  <si>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</si>
  <si>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</si>
  <si>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</si>
  <si>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</si>
  <si>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</si>
  <si>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</si>
  <si>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</si>
  <si>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</si>
  <si>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</si>
  <si>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</si>
  <si>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</si>
  <si>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</si>
  <si>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</si>
  <si>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</si>
  <si>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</si>
  <si>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</si>
  <si>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</si>
  <si>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</si>
  <si>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</si>
  <si>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</si>
  <si>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</si>
  <si>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</si>
  <si>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</si>
  <si>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</si>
  <si>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</si>
  <si>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</si>
  <si>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</si>
  <si>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</si>
  <si>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</si>
  <si>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</si>
  <si>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</si>
  <si>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</si>
  <si>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</si>
  <si>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</si>
  <si>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</si>
  <si>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</si>
  <si>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</si>
  <si>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</si>
  <si>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</si>
  <si>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</si>
  <si>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</si>
  <si>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</si>
  <si>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</si>
  <si>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</si>
  <si>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</si>
  <si>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</si>
  <si>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</si>
  <si>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</si>
  <si>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</si>
  <si>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</si>
  <si>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</si>
  <si>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</si>
  <si>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</si>
  <si>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</si>
  <si>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</si>
  <si>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</si>
  <si>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</si>
  <si>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</si>
  <si>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</si>
  <si>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</si>
  <si>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</si>
  <si>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</si>
  <si>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</si>
  <si>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</si>
  <si>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</si>
  <si>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</si>
  <si>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</si>
  <si>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</si>
  <si>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</si>
  <si>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</si>
  <si>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</si>
  <si>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</si>
  <si>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</si>
  <si>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</si>
  <si>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</si>
  <si>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</si>
  <si>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</si>
  <si>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</si>
  <si>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</si>
  <si>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</si>
  <si>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</si>
  <si>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</si>
  <si>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</si>
  <si>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</si>
  <si>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</si>
  <si>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</si>
  <si>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</si>
  <si>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</si>
  <si>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</si>
  <si>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</si>
  <si>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</si>
  <si>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</si>
  <si>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</si>
  <si>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</si>
  <si>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</si>
  <si>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</si>
  <si>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</si>
  <si>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</si>
  <si>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</si>
  <si>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</si>
  <si>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</si>
  <si>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</si>
  <si>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</si>
  <si>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</si>
  <si>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</si>
  <si>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</si>
  <si>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</si>
  <si>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</si>
  <si>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</si>
  <si>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</si>
  <si>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</si>
  <si>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</si>
  <si>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</si>
  <si>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</si>
  <si>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</si>
  <si>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</si>
  <si>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</si>
  <si>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</si>
  <si>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</si>
  <si>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</si>
  <si>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</si>
  <si>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</si>
  <si>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</si>
  <si>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</si>
  <si>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</si>
  <si>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</si>
  <si>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</si>
  <si>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</si>
  <si>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</si>
  <si>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</si>
  <si>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</si>
  <si>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</si>
  <si>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</si>
  <si>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</si>
  <si>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</si>
  <si>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</si>
  <si>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</si>
  <si>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</si>
  <si>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</si>
  <si>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</si>
  <si>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</si>
  <si>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</si>
  <si>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</si>
  <si>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</si>
  <si>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</si>
  <si>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</si>
  <si>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</si>
  <si>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</si>
  <si>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</si>
  <si>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</si>
  <si>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</si>
  <si>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</si>
  <si>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</si>
  <si>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</si>
  <si>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</si>
  <si>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</si>
  <si>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</si>
  <si>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</si>
  <si>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</si>
  <si>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</si>
  <si>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</si>
  <si>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</si>
  <si>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</si>
  <si>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</si>
  <si>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</si>
  <si>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</si>
  <si>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</si>
  <si>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</si>
  <si>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</si>
  <si>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</si>
  <si>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</si>
  <si>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</si>
  <si>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</si>
  <si>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</si>
  <si>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</si>
  <si>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</si>
  <si>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</si>
  <si>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</si>
  <si>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</si>
  <si>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</si>
  <si>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</si>
  <si>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</si>
  <si>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</si>
  <si>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</si>
  <si>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</si>
  <si>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</si>
  <si>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</si>
  <si>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</si>
  <si>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</si>
  <si>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</si>
  <si>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</si>
  <si>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</si>
  <si>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</si>
  <si>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</si>
  <si>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</si>
  <si>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</si>
  <si>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</si>
  <si>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</si>
  <si>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</si>
  <si>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</si>
  <si>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</si>
  <si>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</si>
  <si>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</si>
  <si>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</si>
  <si>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</si>
  <si>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</si>
  <si>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</si>
  <si>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</si>
  <si>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</si>
  <si>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</si>
  <si>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</si>
  <si>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</si>
  <si>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</si>
  <si>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</si>
  <si>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</si>
  <si>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</si>
  <si>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</si>
  <si>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</si>
  <si>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</si>
  <si>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</si>
  <si>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</si>
  <si>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</si>
  <si>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</si>
  <si>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</si>
  <si>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</si>
  <si>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</si>
  <si>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</si>
  <si>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</si>
  <si>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</si>
  <si>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</si>
  <si>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</si>
  <si>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</si>
  <si>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</si>
  <si>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</si>
  <si>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</si>
  <si>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</si>
  <si>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</si>
  <si>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</si>
  <si>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</si>
  <si>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</si>
  <si>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</si>
  <si>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</si>
  <si>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</si>
  <si>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</si>
  <si>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</si>
  <si>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</si>
  <si>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</si>
  <si>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</si>
  <si>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</si>
  <si>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</si>
  <si>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</si>
  <si>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</si>
  <si>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</si>
  <si>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</si>
  <si>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</si>
  <si>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</si>
  <si>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</si>
  <si>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</si>
  <si>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</si>
  <si>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</si>
  <si>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</si>
  <si>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</si>
  <si>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</si>
  <si>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</si>
  <si>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</si>
  <si>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</si>
  <si>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</si>
  <si>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</si>
  <si>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</si>
  <si>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</si>
  <si>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</si>
  <si>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</si>
  <si>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</si>
  <si>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</si>
  <si>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</si>
  <si>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</si>
  <si>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</si>
  <si>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</si>
  <si>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</si>
  <si>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</si>
  <si>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</si>
  <si>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</si>
  <si>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</si>
  <si>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</si>
  <si>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</si>
  <si>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</si>
  <si>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</si>
  <si>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</si>
  <si>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</si>
  <si>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</si>
  <si>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</si>
  <si>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</si>
  <si>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</si>
  <si>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</si>
  <si>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</si>
  <si>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</si>
  <si>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</si>
  <si>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</si>
  <si>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</si>
  <si>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</si>
  <si>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</si>
  <si>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</si>
  <si>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</si>
  <si>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</si>
  <si>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</si>
  <si>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</si>
  <si>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</si>
  <si>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</si>
  <si>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</si>
  <si>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</si>
  <si>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</si>
  <si>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</si>
  <si>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</si>
  <si>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</si>
  <si>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</si>
  <si>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</si>
  <si>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</si>
  <si>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</si>
  <si>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</si>
  <si>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</si>
  <si>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</si>
  <si>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</si>
  <si>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</si>
  <si>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</si>
  <si>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</si>
  <si>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</si>
  <si>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</si>
  <si>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</si>
  <si>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</si>
  <si>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</si>
  <si>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</si>
  <si>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</si>
  <si>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</si>
  <si>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</si>
  <si>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</si>
  <si>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</si>
  <si>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</si>
  <si>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</si>
  <si>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</si>
  <si>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</si>
  <si>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</si>
  <si>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</si>
  <si>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</si>
  <si>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</si>
  <si>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</si>
  <si>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</si>
  <si>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</si>
  <si>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</si>
  <si>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</si>
  <si>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</si>
  <si>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</si>
  <si>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</si>
  <si>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</si>
  <si>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</si>
  <si>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</si>
  <si>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</si>
  <si>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</si>
  <si>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</si>
  <si>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</si>
  <si>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</si>
  <si>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</si>
  <si>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</si>
  <si>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</si>
  <si>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</si>
  <si>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</si>
  <si>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</si>
  <si>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</si>
  <si>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</si>
  <si>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</si>
  <si>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</si>
  <si>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</si>
  <si>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</si>
  <si>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</si>
  <si>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</si>
  <si>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</si>
  <si>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</si>
  <si>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</si>
  <si>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</si>
  <si>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</si>
  <si>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</si>
  <si>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</si>
  <si>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</si>
  <si>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</si>
  <si>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</si>
  <si>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</si>
  <si>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</si>
  <si>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</si>
  <si>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</si>
  <si>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</si>
  <si>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</si>
  <si>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</si>
  <si>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</si>
  <si>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</si>
  <si>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</si>
  <si>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</si>
  <si>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</si>
  <si>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</si>
  <si>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</si>
  <si>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</si>
  <si>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</si>
  <si>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</si>
  <si>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</si>
  <si>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</si>
  <si>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</si>
  <si>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</si>
  <si>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</si>
  <si>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</si>
  <si>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</si>
  <si>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</si>
  <si>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</si>
  <si>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</si>
  <si>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</si>
  <si>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</si>
  <si>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</si>
  <si>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</si>
  <si>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</si>
  <si>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</si>
  <si>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</si>
  <si>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</si>
  <si>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</si>
  <si>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</si>
  <si>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</si>
  <si>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</si>
  <si>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</si>
  <si>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</si>
  <si>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</si>
  <si>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</si>
  <si>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</si>
  <si>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</si>
  <si>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</si>
  <si>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</si>
  <si>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</si>
  <si>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</si>
  <si>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</si>
  <si>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</si>
  <si>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</si>
  <si>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</si>
  <si>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</si>
  <si>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</si>
  <si>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</si>
  <si>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</si>
  <si>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</si>
  <si>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</si>
  <si>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</si>
  <si>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</si>
  <si>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</si>
  <si>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</si>
  <si>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</si>
  <si>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</si>
  <si>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</si>
  <si>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</si>
  <si>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</si>
  <si>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</si>
  <si>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</si>
  <si>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</si>
  <si>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</si>
  <si>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</si>
  <si>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</si>
  <si>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</si>
  <si>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</si>
  <si>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</si>
  <si>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</si>
  <si>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</si>
  <si>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</si>
  <si>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</si>
  <si>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</si>
  <si>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</si>
  <si>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</si>
  <si>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</si>
  <si>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</si>
  <si>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</si>
  <si>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</si>
  <si>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</si>
  <si>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</si>
  <si>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</si>
  <si>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</si>
  <si>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</si>
  <si>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</si>
  <si>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</si>
  <si>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</si>
  <si>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</si>
  <si>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</si>
  <si>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</si>
  <si>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</si>
  <si>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</si>
  <si>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</si>
  <si>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</si>
  <si>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</si>
  <si>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</si>
  <si>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</si>
  <si>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</si>
  <si>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</si>
  <si>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</si>
  <si>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</si>
  <si>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</si>
  <si>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</si>
  <si>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</si>
  <si>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</si>
  <si>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</si>
  <si>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</si>
  <si>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</si>
  <si>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</si>
  <si>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</si>
  <si>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</si>
  <si>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</si>
  <si>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</si>
  <si>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</si>
  <si>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</si>
  <si>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</si>
  <si>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</si>
  <si>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</si>
  <si>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</si>
  <si>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</si>
  <si>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</si>
  <si>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</si>
  <si>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</si>
  <si>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</si>
  <si>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</si>
  <si>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</si>
  <si>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</si>
  <si>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</si>
  <si>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</si>
  <si>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</si>
  <si>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</si>
  <si>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</si>
  <si>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</si>
  <si>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</si>
  <si>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</si>
  <si>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</si>
  <si>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</si>
  <si>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</si>
  <si>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</si>
  <si>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</si>
  <si>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</si>
  <si>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</si>
  <si>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</si>
  <si>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</si>
  <si>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</si>
  <si>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</si>
  <si>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</si>
  <si>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</si>
  <si>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</si>
  <si>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</si>
  <si>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</si>
  <si>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</si>
  <si>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</si>
  <si>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</si>
  <si>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</si>
  <si>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</si>
  <si>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</si>
  <si>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</si>
  <si>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</si>
  <si>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</si>
  <si>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</si>
  <si>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</si>
  <si>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</si>
  <si>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</si>
  <si>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</si>
  <si>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</si>
  <si>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</si>
  <si>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</si>
  <si>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</si>
  <si>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</si>
  <si>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</si>
  <si>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</si>
  <si>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</si>
  <si>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</si>
  <si>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</si>
  <si>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</si>
  <si>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</si>
  <si>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</si>
  <si>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</si>
  <si>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</si>
  <si>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</si>
  <si>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</si>
  <si>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</si>
  <si>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</si>
  <si>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</si>
  <si>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</si>
  <si>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</si>
  <si>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</si>
  <si>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</si>
  <si>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</si>
  <si>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</si>
  <si>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</si>
  <si>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</si>
  <si>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</si>
  <si>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</si>
  <si>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</si>
  <si>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</si>
  <si>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</si>
  <si>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</si>
  <si>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</si>
  <si>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</si>
  <si>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</si>
  <si>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</si>
  <si>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</si>
  <si>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</si>
  <si>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</si>
  <si>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</si>
  <si>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</si>
  <si>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</si>
  <si>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</si>
  <si>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</si>
  <si>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</si>
  <si>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</si>
  <si>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</si>
  <si>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</si>
  <si>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</si>
  <si>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</si>
  <si>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</si>
  <si>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</si>
  <si>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</si>
  <si>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</si>
  <si>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</si>
  <si>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</si>
  <si>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</si>
  <si>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</si>
  <si>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</si>
  <si>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</si>
  <si>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</si>
  <si>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</si>
  <si>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</si>
  <si>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</si>
  <si>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</si>
  <si>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</si>
  <si>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</si>
  <si>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</si>
  <si>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</si>
  <si>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</si>
  <si>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</si>
  <si>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</si>
  <si>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</si>
  <si>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</si>
  <si>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</si>
  <si>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</si>
  <si>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</si>
  <si>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</si>
  <si>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</si>
  <si>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</si>
  <si>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</si>
  <si>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</si>
  <si>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</si>
  <si>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</si>
  <si>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</si>
  <si>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</si>
  <si>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</si>
  <si>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</si>
  <si>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</si>
  <si>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</si>
  <si>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</si>
  <si>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</si>
  <si>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</si>
  <si>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</si>
  <si>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</si>
  <si>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</si>
  <si>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</si>
  <si>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</si>
  <si>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</si>
  <si>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</si>
  <si>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</si>
  <si>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</si>
  <si>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</si>
  <si>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</si>
  <si>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</si>
  <si>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</si>
  <si>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</si>
  <si>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</si>
  <si>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</si>
  <si>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</si>
  <si>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</si>
  <si>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</si>
  <si>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</si>
  <si>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</si>
  <si>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</si>
  <si>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</si>
  <si>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</si>
  <si>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</si>
  <si>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</si>
  <si>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</si>
  <si>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</si>
  <si>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</si>
  <si>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</si>
  <si>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</si>
  <si>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</si>
  <si>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</si>
  <si>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</si>
  <si>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</si>
  <si>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</si>
  <si>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</si>
  <si>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</si>
  <si>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</si>
  <si>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</si>
  <si>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</si>
  <si>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</si>
  <si>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</si>
  <si>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</si>
  <si>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</si>
  <si>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</si>
  <si>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</si>
  <si>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</si>
  <si>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</si>
  <si>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</si>
  <si>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</si>
  <si>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</si>
  <si>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</si>
  <si>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</si>
  <si>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</si>
  <si>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</si>
  <si>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</si>
  <si>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</si>
  <si>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</si>
  <si>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</si>
  <si>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</si>
  <si>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</si>
  <si>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</si>
  <si>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</si>
  <si>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</si>
  <si>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</si>
  <si>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</si>
  <si>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</si>
  <si>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</si>
  <si>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</si>
  <si>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</si>
  <si>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</si>
  <si>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</si>
  <si>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</si>
  <si>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</si>
  <si>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</si>
  <si>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</si>
  <si>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</si>
  <si>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</si>
  <si>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</si>
  <si>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</si>
  <si>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</si>
  <si>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</si>
  <si>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</si>
  <si>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</si>
  <si>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</si>
  <si>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</si>
  <si>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</si>
  <si>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</si>
  <si>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</si>
  <si>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</si>
  <si>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</si>
  <si>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</si>
  <si>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</si>
  <si>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</si>
  <si>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</si>
  <si>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</si>
  <si>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</si>
  <si>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</si>
  <si>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</si>
  <si>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</si>
  <si>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</si>
  <si>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</si>
  <si>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</si>
  <si>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</si>
  <si>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</si>
  <si>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</si>
  <si>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</si>
  <si>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</si>
  <si>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</si>
  <si>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</si>
  <si>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</si>
  <si>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</si>
  <si>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</si>
  <si>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</si>
  <si>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</si>
  <si>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</si>
  <si>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</si>
  <si>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</si>
  <si>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</si>
  <si>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</si>
  <si>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</si>
  <si>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</si>
  <si>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</si>
  <si>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</si>
  <si>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</si>
  <si>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</si>
  <si>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</si>
  <si>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</si>
  <si>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</si>
  <si>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</si>
  <si>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</si>
  <si>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</si>
  <si>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</si>
  <si>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</si>
  <si>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</si>
  <si>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</si>
  <si>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</si>
  <si>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</si>
  <si>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</si>
  <si>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</si>
  <si>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</si>
  <si>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</si>
  <si>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</si>
  <si>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</si>
  <si>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</si>
  <si>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</si>
  <si>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</si>
  <si>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</si>
  <si>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</si>
  <si>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</si>
  <si>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</si>
  <si>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</si>
  <si>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</si>
  <si>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</si>
  <si>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</si>
  <si>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</si>
  <si>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</si>
  <si>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</si>
  <si>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</si>
  <si>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</si>
  <si>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</si>
  <si>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</si>
  <si>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</si>
  <si>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</si>
  <si>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</si>
  <si>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</si>
  <si>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</si>
  <si>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</si>
  <si>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</si>
  <si>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</si>
  <si>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</si>
  <si>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</si>
  <si>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</si>
  <si>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</si>
  <si>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</si>
  <si>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</si>
  <si>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</si>
  <si>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</si>
  <si>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</si>
  <si>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</si>
  <si>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</si>
  <si>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</si>
  <si>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</si>
  <si>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</si>
  <si>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</si>
  <si>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</si>
  <si>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</si>
  <si>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</si>
  <si>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</si>
  <si>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</si>
  <si>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</si>
  <si>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</si>
  <si>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</si>
  <si>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</si>
  <si>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</si>
  <si>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</si>
  <si>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</si>
  <si>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</si>
  <si>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</si>
  <si>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</si>
  <si>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</si>
  <si>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</si>
  <si>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</si>
  <si>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</si>
  <si>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</si>
  <si>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</si>
  <si>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</si>
  <si>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</si>
  <si>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</si>
  <si>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</si>
  <si>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</si>
  <si>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</si>
  <si>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</si>
  <si>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</si>
  <si>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</si>
  <si>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</si>
  <si>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</si>
  <si>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</si>
  <si>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</si>
  <si>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</si>
  <si>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</si>
  <si>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</si>
  <si>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</si>
  <si>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</si>
  <si>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</si>
  <si>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</si>
  <si>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</si>
  <si>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</si>
  <si>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</si>
  <si>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</si>
  <si>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</si>
  <si>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</si>
  <si>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</si>
  <si>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</si>
  <si>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</si>
  <si>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</si>
  <si>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</si>
  <si>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</si>
  <si>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</si>
  <si>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</si>
  <si>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</si>
  <si>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</si>
  <si>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</si>
  <si>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</si>
  <si>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</si>
  <si>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</si>
  <si>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</si>
  <si>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</si>
  <si>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</si>
  <si>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</si>
  <si>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</si>
  <si>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</si>
  <si>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</si>
  <si>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</si>
  <si>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</si>
  <si>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</si>
  <si>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</si>
  <si>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</si>
  <si>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</si>
  <si>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</si>
  <si>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</si>
  <si>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</si>
  <si>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</si>
  <si>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</si>
  <si>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</si>
  <si>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</si>
  <si>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</si>
  <si>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</si>
  <si>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</si>
  <si>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</si>
  <si>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</si>
  <si>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</si>
  <si>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</si>
  <si>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</si>
  <si>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</si>
  <si>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</si>
  <si>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</si>
  <si>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</si>
  <si>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</si>
  <si>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</si>
  <si>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</si>
  <si>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</si>
  <si>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</si>
  <si>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</si>
  <si>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</si>
  <si>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</si>
  <si>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</si>
  <si>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</si>
  <si>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</si>
  <si>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</si>
  <si>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</si>
  <si>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</si>
  <si>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</si>
  <si>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</si>
  <si>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</si>
  <si>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</si>
  <si>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</si>
  <si>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</si>
  <si>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</si>
  <si>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</si>
  <si>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</si>
  <si>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</si>
  <si>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</si>
  <si>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</si>
  <si>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</si>
  <si>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</si>
  <si>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</si>
  <si>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</si>
  <si>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</si>
  <si>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</si>
  <si>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</si>
  <si>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</si>
  <si>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</si>
  <si>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</si>
  <si>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</si>
  <si>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</si>
  <si>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</si>
  <si>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</si>
  <si>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</si>
  <si>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</si>
  <si>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</si>
  <si>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</si>
  <si>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</si>
  <si>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</si>
  <si>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</si>
  <si>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</si>
  <si>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</si>
  <si>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</si>
  <si>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</si>
  <si>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</si>
  <si>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</si>
  <si>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</si>
  <si>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</si>
  <si>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</si>
  <si>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</si>
  <si>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</si>
  <si>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</si>
  <si>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</si>
  <si>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</si>
  <si>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</si>
  <si>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</si>
  <si>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</si>
  <si>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</si>
  <si>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</si>
  <si>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</si>
  <si>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</si>
  <si>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</si>
  <si>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</si>
  <si>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</si>
  <si>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</si>
  <si>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</si>
  <si>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</si>
  <si>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</si>
  <si>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</si>
  <si>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</si>
  <si>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</si>
  <si>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</si>
  <si>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</si>
  <si>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</si>
  <si>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</si>
  <si>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</si>
  <si>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</si>
  <si>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</si>
  <si>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</si>
  <si>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</si>
  <si>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</si>
  <si>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</si>
  <si>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</si>
  <si>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</si>
  <si>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</si>
  <si>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</si>
  <si>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</si>
  <si>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</si>
  <si>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</si>
  <si>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</si>
  <si>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</si>
  <si>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</si>
  <si>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</si>
  <si>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</si>
  <si>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</si>
  <si>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</si>
  <si>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</si>
  <si>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</si>
  <si>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</si>
  <si>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</si>
  <si>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</si>
  <si>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</si>
  <si>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</si>
  <si>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</si>
  <si>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</si>
  <si>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</si>
  <si>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</si>
  <si>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</si>
  <si>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</si>
  <si>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</si>
  <si>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</si>
  <si>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</si>
  <si>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</si>
  <si>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</si>
  <si>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</si>
  <si>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</si>
  <si>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</si>
  <si>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</si>
  <si>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</si>
  <si>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</si>
  <si>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</si>
  <si>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</si>
  <si>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</si>
  <si>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</si>
  <si>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</si>
  <si>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</si>
  <si>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</si>
  <si>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</si>
  <si>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</si>
  <si>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</si>
  <si>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</si>
  <si>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</si>
  <si>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</si>
  <si>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</si>
  <si>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</si>
  <si>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</si>
  <si>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</si>
  <si>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</si>
  <si>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</si>
  <si>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</si>
  <si>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</si>
  <si>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</si>
  <si>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</si>
  <si>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</si>
  <si>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</si>
  <si>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</si>
  <si>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</si>
  <si>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</si>
  <si>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</si>
  <si>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</si>
  <si>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</si>
  <si>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</si>
  <si>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</si>
  <si>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</si>
  <si>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</si>
  <si>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</si>
  <si>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</si>
  <si>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</si>
  <si>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</si>
  <si>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</si>
  <si>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</si>
  <si>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</si>
  <si>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</si>
  <si>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</si>
  <si>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</si>
  <si>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</si>
  <si>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</si>
  <si>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</si>
  <si>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</si>
  <si>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</si>
  <si>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</si>
  <si>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</si>
  <si>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</si>
  <si>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</si>
  <si>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</si>
  <si>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</si>
  <si>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</si>
  <si>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</si>
  <si>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</si>
  <si>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</si>
  <si>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</si>
  <si>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</si>
  <si>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</si>
  <si>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</si>
  <si>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</si>
  <si>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</si>
  <si>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</si>
  <si>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</si>
  <si>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</si>
  <si>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</si>
  <si>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</si>
  <si>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</si>
  <si>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</si>
  <si>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</si>
  <si>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</si>
  <si>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</si>
  <si>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</si>
  <si>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</si>
  <si>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</si>
  <si>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</si>
  <si>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</si>
  <si>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</si>
  <si>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</si>
  <si>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</si>
  <si>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</si>
  <si>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</si>
  <si>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</si>
  <si>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</si>
  <si>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</si>
  <si>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</si>
  <si>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</si>
  <si>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</si>
  <si>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</si>
  <si>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</si>
  <si>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</si>
  <si>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</si>
  <si>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</si>
  <si>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</si>
  <si>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</si>
  <si>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</si>
  <si>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</si>
  <si>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</si>
  <si>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</si>
  <si>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</si>
  <si>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</si>
  <si>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</si>
  <si>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</si>
  <si>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</si>
  <si>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</si>
  <si>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</si>
  <si>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</si>
  <si>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</si>
  <si>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</si>
  <si>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</si>
  <si>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</si>
  <si>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</si>
  <si>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</si>
  <si>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</si>
  <si>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</si>
  <si>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</si>
  <si>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</si>
  <si>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</si>
  <si>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</si>
  <si>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</si>
  <si>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</si>
  <si>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</si>
  <si>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</si>
  <si>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</si>
  <si>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</si>
  <si>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</si>
  <si>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</si>
  <si>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</si>
  <si>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</si>
  <si>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</si>
  <si>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</si>
  <si>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</si>
  <si>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</si>
  <si>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</si>
  <si>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</si>
  <si>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</si>
  <si>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</si>
  <si>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</si>
  <si>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</si>
  <si>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</si>
  <si>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</si>
  <si>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</si>
  <si>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</si>
  <si>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</si>
  <si>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</si>
  <si>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</si>
  <si>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</si>
  <si>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</si>
  <si>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</si>
  <si>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</si>
  <si>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</si>
  <si>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</si>
  <si>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</si>
  <si>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</si>
  <si>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</si>
  <si>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</si>
  <si>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</si>
  <si>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</si>
  <si>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</si>
  <si>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</si>
  <si>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</si>
  <si>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</si>
  <si>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</si>
  <si>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</si>
  <si>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</si>
  <si>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</si>
  <si>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</si>
  <si>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</si>
  <si>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</si>
  <si>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</si>
  <si>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</si>
  <si>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</si>
  <si>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</si>
  <si>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</si>
  <si>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</si>
  <si>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</si>
  <si>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</si>
  <si>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</si>
  <si>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</si>
  <si>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</si>
  <si>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</si>
  <si>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</si>
  <si>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</si>
  <si>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</si>
  <si>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</si>
  <si>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</si>
  <si>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</si>
  <si>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</si>
  <si>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</si>
  <si>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</si>
  <si>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</si>
  <si>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</si>
  <si>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</si>
  <si>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</si>
  <si>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</si>
  <si>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</si>
  <si>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</si>
  <si>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</si>
  <si>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</si>
  <si>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</si>
  <si>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</si>
  <si>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</si>
  <si>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</si>
  <si>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</si>
  <si>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</si>
  <si>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</si>
  <si>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</si>
  <si>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</si>
  <si>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</si>
  <si>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</si>
  <si>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</si>
  <si>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</si>
  <si>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</si>
  <si>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</si>
  <si>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</si>
  <si>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</si>
  <si>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</si>
  <si>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</si>
  <si>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</si>
  <si>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</si>
  <si>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</si>
  <si>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</si>
  <si>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</si>
  <si>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</si>
  <si>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</si>
  <si>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</si>
  <si>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</si>
  <si>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</si>
  <si>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</si>
  <si>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</si>
  <si>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</si>
  <si>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</si>
  <si>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</si>
  <si>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</si>
  <si>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</si>
  <si>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</si>
  <si>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</si>
  <si>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</si>
  <si>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</si>
  <si>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</si>
  <si>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</si>
  <si>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</si>
  <si>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</si>
  <si>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</si>
  <si>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</si>
  <si>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</si>
  <si>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</si>
  <si>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</si>
  <si>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</si>
  <si>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</si>
  <si>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</si>
  <si>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</si>
  <si>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</si>
  <si>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</si>
  <si>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</si>
  <si>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</si>
  <si>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</si>
  <si>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</si>
  <si>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</si>
  <si>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</si>
  <si>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</si>
  <si>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</si>
  <si>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</si>
  <si>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</si>
  <si>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</si>
  <si>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</si>
  <si>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</si>
  <si>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</si>
  <si>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</si>
  <si>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</si>
  <si>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</si>
  <si>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</si>
  <si>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</si>
  <si>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</si>
  <si>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</si>
  <si>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</si>
  <si>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</si>
  <si>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</si>
  <si>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</si>
  <si>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</si>
  <si>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</si>
  <si>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</si>
  <si>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</si>
  <si>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</si>
  <si>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</si>
  <si>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</si>
  <si>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</si>
  <si>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</si>
  <si>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</si>
  <si>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</si>
  <si>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</si>
  <si>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</si>
  <si>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</si>
  <si>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</si>
  <si>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</si>
  <si>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</si>
  <si>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</si>
  <si>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</si>
  <si>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</si>
  <si>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</si>
  <si>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</si>
  <si>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</si>
  <si>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</si>
  <si>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</si>
  <si>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</si>
  <si>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</si>
  <si>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</si>
  <si>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</si>
  <si>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</si>
  <si>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</si>
  <si>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</si>
  <si>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</si>
  <si>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</si>
  <si>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</si>
  <si>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</si>
  <si>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</si>
  <si>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</si>
  <si>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</si>
  <si>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</si>
  <si>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</si>
  <si>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</si>
  <si>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</si>
  <si>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</si>
  <si>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</si>
  <si>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</si>
  <si>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</si>
  <si>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</si>
  <si>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</si>
  <si>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</si>
  <si>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</si>
  <si>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</si>
  <si>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</si>
  <si>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</si>
  <si>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</si>
  <si>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</si>
  <si>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</si>
  <si>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</si>
  <si>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</si>
  <si>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</si>
  <si>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</si>
  <si>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</si>
  <si>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</si>
  <si>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</si>
  <si>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</si>
  <si>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</si>
  <si>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</si>
  <si>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</si>
  <si>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</si>
  <si>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</si>
  <si>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</si>
  <si>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</si>
  <si>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</si>
  <si>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</si>
  <si>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</si>
  <si>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</si>
  <si>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</si>
  <si>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</si>
  <si>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</si>
  <si>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</si>
  <si>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</si>
  <si>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</si>
  <si>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</si>
  <si>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</si>
  <si>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</si>
  <si>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</si>
  <si>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</si>
  <si>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</si>
  <si>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</si>
  <si>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</si>
  <si>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</si>
  <si>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</si>
  <si>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</si>
  <si>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</si>
  <si>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</si>
  <si>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</si>
  <si>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</si>
  <si>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</si>
  <si>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</si>
  <si>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</si>
  <si>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</si>
  <si>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</si>
  <si>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</si>
  <si>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</si>
  <si>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</si>
  <si>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</si>
  <si>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</si>
  <si>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</si>
  <si>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</si>
  <si>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</si>
  <si>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</si>
  <si>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</si>
  <si>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</si>
  <si>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</si>
  <si>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</si>
  <si>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</si>
  <si>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</si>
  <si>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</si>
  <si>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</si>
  <si>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</si>
  <si>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</si>
  <si>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</si>
  <si>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</si>
  <si>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</si>
  <si>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</si>
  <si>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</si>
  <si>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</si>
  <si>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</si>
  <si>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</si>
  <si>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</si>
  <si>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</si>
  <si>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</si>
  <si>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</si>
  <si>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</si>
  <si>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</si>
  <si>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</si>
  <si>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</si>
  <si>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</si>
  <si>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</si>
  <si>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</si>
  <si>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</si>
  <si>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</si>
  <si>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</si>
  <si>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</si>
  <si>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</si>
  <si>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</si>
  <si>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</si>
  <si>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</si>
  <si>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</si>
  <si>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</si>
  <si>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</si>
  <si>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</si>
  <si>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</si>
  <si>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</si>
  <si>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</si>
  <si>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</si>
  <si>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</si>
  <si>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</si>
  <si>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</si>
  <si>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</si>
  <si>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</si>
  <si>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</si>
  <si>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</si>
  <si>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</si>
  <si>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</si>
  <si>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</si>
  <si>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</si>
  <si>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</si>
  <si>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</si>
  <si>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</si>
  <si>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</si>
  <si>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</si>
  <si>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</si>
  <si>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</si>
  <si>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</si>
  <si>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</si>
  <si>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</si>
  <si>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</si>
  <si>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</si>
  <si>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</si>
  <si>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</si>
  <si>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</si>
  <si>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</si>
  <si>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</si>
  <si>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</si>
  <si>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</si>
  <si>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</si>
  <si>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</si>
  <si>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</si>
  <si>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</si>
  <si>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</si>
  <si>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</si>
  <si>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</si>
  <si>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</si>
  <si>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</si>
  <si>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</si>
  <si>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</si>
  <si>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</si>
  <si>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</si>
  <si>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</si>
  <si>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</si>
  <si>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</si>
  <si>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</si>
  <si>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</si>
  <si>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</si>
  <si>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</si>
  <si>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</si>
  <si>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</si>
  <si>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</si>
  <si>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</si>
  <si>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</si>
  <si>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</si>
  <si>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</si>
  <si>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</si>
  <si>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</si>
  <si>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</si>
  <si>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</si>
  <si>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</si>
  <si>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</si>
  <si>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</si>
  <si>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</si>
  <si>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</si>
  <si>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</si>
  <si>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</si>
  <si>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</si>
  <si>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</si>
  <si>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</si>
  <si>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</si>
  <si>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</si>
  <si>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</si>
  <si>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</si>
  <si>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</si>
  <si>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</si>
  <si>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</si>
  <si>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</si>
  <si>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</si>
  <si>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</si>
  <si>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</si>
  <si>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</si>
  <si>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</si>
  <si>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</si>
  <si>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</si>
  <si>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</si>
  <si>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</si>
  <si>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</si>
  <si>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</si>
  <si>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</si>
  <si>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</si>
  <si>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</si>
  <si>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</si>
  <si>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</si>
  <si>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</si>
  <si>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</si>
  <si>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</si>
  <si>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</si>
  <si>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</si>
  <si>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</si>
  <si>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</si>
  <si>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</si>
  <si>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</si>
  <si>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</si>
  <si>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</si>
  <si>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</si>
  <si>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</si>
  <si>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</si>
  <si>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</si>
  <si>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</si>
  <si>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</si>
  <si>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</si>
  <si>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</si>
  <si>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</si>
  <si>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</si>
  <si>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</si>
  <si>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</si>
  <si>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</si>
  <si>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</si>
  <si>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</si>
  <si>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</si>
  <si>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</si>
  <si>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</si>
  <si>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</si>
  <si>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</si>
  <si>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</si>
  <si>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</si>
  <si>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</si>
  <si>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</si>
  <si>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</si>
  <si>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</si>
  <si>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</si>
  <si>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</si>
  <si>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</si>
  <si>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</si>
  <si>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</si>
  <si>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</si>
  <si>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</si>
  <si>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</si>
  <si>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</si>
  <si>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</si>
  <si>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</si>
  <si>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</si>
  <si>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</si>
  <si>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</si>
  <si>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</si>
  <si>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</si>
  <si>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</si>
  <si>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</si>
  <si>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</si>
  <si>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</si>
  <si>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</si>
  <si>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</si>
  <si>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</si>
  <si>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</si>
  <si>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</si>
  <si>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</si>
  <si>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</si>
  <si>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</si>
  <si>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</si>
  <si>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</si>
  <si>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</si>
  <si>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</si>
  <si>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</si>
  <si>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</si>
  <si>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</si>
  <si>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</si>
  <si>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</si>
  <si>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</si>
  <si>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</si>
  <si>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</si>
  <si>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</si>
  <si>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</si>
  <si>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</si>
  <si>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</si>
  <si>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</si>
  <si>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</si>
  <si>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</si>
  <si>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</si>
  <si>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</si>
  <si>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</si>
  <si>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</si>
  <si>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</si>
  <si>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</si>
  <si>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</si>
  <si>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</si>
  <si>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</si>
  <si>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</si>
  <si>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</si>
  <si>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</si>
  <si>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</si>
  <si>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</si>
  <si>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</si>
  <si>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</si>
  <si>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</si>
  <si>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</si>
  <si>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</si>
  <si>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</si>
  <si>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</si>
  <si>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</si>
  <si>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</si>
  <si>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</si>
  <si>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</si>
  <si>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</si>
  <si>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</si>
  <si>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</si>
  <si>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</si>
  <si>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</si>
  <si>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</si>
  <si>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</si>
  <si>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</si>
  <si>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</si>
  <si>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</si>
  <si>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</si>
  <si>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</si>
  <si>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</si>
  <si>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</si>
  <si>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</si>
  <si>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</si>
  <si>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</si>
  <si>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</si>
  <si>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</si>
  <si>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</si>
  <si>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</si>
  <si>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</si>
  <si>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</si>
  <si>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</si>
  <si>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</si>
  <si>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</si>
  <si>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</si>
  <si>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</si>
  <si>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</si>
  <si>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</si>
  <si>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</si>
  <si>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</si>
  <si>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</si>
  <si>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</si>
  <si>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</si>
  <si>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</si>
  <si>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</si>
  <si>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</si>
  <si>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</si>
  <si>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</si>
  <si>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</si>
  <si>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</si>
  <si>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</si>
  <si>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</si>
  <si>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</si>
  <si>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</si>
  <si>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</si>
  <si>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</si>
  <si>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</si>
  <si>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</si>
  <si>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</si>
  <si>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</si>
  <si>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</si>
  <si>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</si>
  <si>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</si>
  <si>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</si>
  <si>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</si>
  <si>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</si>
  <si>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</si>
  <si>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</si>
  <si>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</si>
  <si>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</si>
  <si>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</si>
  <si>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</si>
  <si>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</si>
  <si>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</si>
  <si>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</si>
  <si>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</si>
  <si>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</si>
  <si>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</si>
  <si>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</si>
  <si>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</si>
  <si>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</si>
  <si>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</si>
  <si>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</si>
  <si>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</si>
  <si>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</si>
  <si>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</si>
  <si>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</si>
  <si>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</si>
  <si>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</si>
  <si>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</si>
  <si>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</si>
  <si>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</si>
  <si>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</si>
  <si>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</si>
  <si>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</si>
  <si>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</si>
  <si>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</si>
  <si>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</si>
  <si>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</si>
  <si>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</si>
  <si>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</si>
  <si>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</si>
  <si>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</si>
  <si>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</si>
  <si>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</si>
  <si>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</si>
  <si>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</si>
  <si>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</si>
  <si>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</si>
  <si>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</si>
  <si>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</si>
  <si>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</si>
  <si>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</si>
  <si>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</si>
  <si>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</si>
  <si>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</si>
  <si>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</si>
  <si>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</si>
  <si>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</si>
  <si>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</si>
  <si>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</si>
  <si>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</si>
  <si>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</si>
  <si>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</si>
  <si>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</si>
  <si>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</si>
  <si>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</si>
  <si>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</si>
  <si>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</si>
  <si>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</si>
  <si>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</si>
  <si>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</si>
  <si>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</si>
  <si>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</si>
  <si>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</si>
  <si>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</si>
  <si>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</si>
  <si>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</si>
  <si>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</si>
  <si>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</si>
  <si>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</si>
  <si>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</si>
  <si>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</si>
  <si>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</si>
  <si>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</si>
  <si>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</si>
  <si>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</si>
  <si>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</si>
  <si>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</si>
  <si>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</si>
  <si>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</si>
  <si>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</si>
  <si>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</si>
  <si>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</si>
  <si>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</si>
  <si>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</si>
  <si>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</si>
  <si>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</si>
  <si>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</si>
  <si>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</si>
  <si>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</si>
  <si>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</si>
  <si>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</si>
  <si>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</si>
  <si>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</si>
  <si>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</si>
  <si>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</si>
  <si>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</si>
  <si>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</si>
  <si>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</si>
  <si>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</si>
  <si>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</si>
  <si>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</si>
  <si>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</si>
  <si>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</si>
  <si>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</si>
  <si>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</si>
  <si>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</si>
  <si>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</si>
  <si>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</si>
  <si>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</si>
  <si>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</si>
  <si>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</si>
  <si>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</si>
  <si>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</si>
  <si>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</si>
  <si>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</si>
  <si>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</si>
  <si>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</si>
  <si>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</si>
  <si>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</si>
  <si>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</si>
  <si>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</si>
  <si>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</si>
  <si>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</si>
  <si>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</si>
  <si>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</si>
  <si>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</si>
  <si>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</si>
  <si>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</si>
  <si>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</si>
  <si>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</si>
  <si>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</si>
  <si>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</si>
  <si>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</si>
  <si>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</si>
  <si>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</si>
  <si>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</si>
  <si>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</si>
  <si>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</si>
  <si>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</si>
  <si>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</si>
  <si>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</si>
  <si>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</si>
  <si>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</si>
  <si>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</si>
  <si>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</si>
  <si>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</si>
  <si>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</si>
  <si>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</si>
  <si>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</si>
  <si>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</si>
  <si>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</si>
  <si>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</si>
  <si>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</si>
  <si>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</si>
  <si>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</si>
  <si>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</si>
  <si>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</si>
  <si>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</si>
  <si>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</si>
  <si>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</si>
  <si>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</si>
  <si>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</si>
  <si>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</si>
  <si>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</si>
  <si>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</si>
  <si>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</si>
  <si>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</si>
  <si>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</si>
  <si>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</si>
  <si>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</si>
  <si>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</si>
  <si>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</si>
  <si>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</si>
  <si>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</si>
  <si>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</si>
  <si>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</si>
  <si>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</si>
  <si>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</si>
  <si>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</si>
  <si>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</si>
  <si>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</si>
  <si>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</si>
  <si>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</si>
  <si>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</si>
  <si>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</si>
  <si>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</si>
  <si>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</si>
  <si>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</si>
  <si>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</si>
  <si>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</si>
  <si>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</si>
  <si>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</si>
  <si>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</si>
  <si>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</si>
  <si>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</si>
  <si>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</si>
  <si>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</si>
  <si>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</si>
  <si>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</si>
  <si>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</si>
  <si>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</si>
  <si>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</si>
  <si>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</si>
  <si>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</si>
  <si>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</si>
  <si>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</si>
  <si>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</si>
  <si>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</si>
  <si>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</si>
  <si>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</si>
  <si>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</si>
  <si>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</si>
  <si>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</si>
  <si>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</si>
  <si>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</si>
  <si>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</si>
  <si>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</si>
  <si>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</si>
  <si>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</si>
  <si>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</si>
  <si>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</si>
  <si>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</si>
  <si>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</si>
  <si>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</si>
  <si>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</si>
  <si>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</si>
  <si>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</si>
  <si>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</si>
  <si>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</si>
  <si>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</si>
  <si>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</si>
  <si>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</si>
  <si>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</si>
  <si>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</si>
  <si>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</si>
  <si>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</si>
  <si>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</si>
  <si>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</si>
  <si>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</si>
  <si>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</si>
  <si>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</si>
  <si>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</si>
  <si>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</si>
  <si>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</si>
  <si>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</si>
  <si>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</si>
  <si>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</si>
  <si>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</si>
  <si>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</si>
  <si>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</si>
  <si>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</si>
  <si>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</si>
  <si>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</si>
  <si>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</si>
  <si>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</si>
  <si>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</si>
  <si>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</si>
  <si>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</si>
  <si>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</si>
  <si>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</si>
  <si>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</si>
  <si>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</si>
  <si>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</si>
  <si>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</si>
  <si>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</si>
  <si>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</si>
  <si>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</si>
  <si>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</si>
  <si>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</si>
  <si>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</si>
  <si>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</si>
  <si>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</si>
  <si>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</si>
  <si>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</si>
  <si>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</si>
  <si>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</si>
  <si>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</si>
  <si>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</si>
  <si>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</si>
  <si>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</si>
  <si>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</si>
  <si>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</si>
  <si>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</si>
  <si>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</si>
  <si>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</si>
  <si>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</si>
  <si>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</si>
  <si>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</si>
  <si>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</si>
  <si>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</si>
  <si>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</si>
  <si>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</si>
  <si>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</si>
  <si>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</si>
  <si>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</si>
  <si>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</si>
  <si>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</si>
  <si>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</si>
  <si>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</si>
  <si>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</si>
  <si>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</si>
  <si>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</si>
  <si>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</si>
  <si>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</si>
  <si>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</si>
  <si>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</si>
  <si>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</si>
  <si>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</si>
  <si>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</si>
  <si>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</si>
  <si>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</si>
  <si>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</si>
  <si>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</si>
  <si>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</si>
  <si>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</si>
  <si>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</si>
  <si>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</si>
  <si>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</si>
  <si>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</si>
  <si>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</si>
  <si>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</si>
  <si>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</si>
  <si>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</si>
  <si>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</si>
  <si>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</si>
  <si>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</si>
  <si>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</si>
  <si>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</si>
  <si>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</si>
  <si>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</si>
  <si>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</si>
  <si>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</si>
  <si>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</si>
  <si>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</si>
  <si>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</si>
  <si>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</si>
  <si>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</si>
  <si>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</si>
  <si>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</si>
  <si>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</si>
  <si>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</si>
  <si>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</si>
  <si>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</si>
  <si>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</si>
  <si>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</si>
  <si>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</si>
  <si>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</si>
  <si>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</si>
  <si>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</si>
  <si>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</si>
  <si>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</si>
  <si>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</si>
  <si>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</si>
  <si>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</si>
  <si>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</si>
  <si>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</si>
  <si>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</si>
  <si>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</si>
  <si>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</si>
  <si>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</si>
  <si>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</si>
  <si>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</si>
  <si>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</si>
  <si>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</si>
  <si>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</si>
  <si>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</si>
  <si>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</si>
  <si>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</si>
  <si>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</si>
  <si>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</si>
  <si>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</si>
  <si>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</si>
  <si>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</si>
  <si>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</si>
  <si>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</si>
  <si>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</si>
  <si>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</si>
  <si>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</si>
  <si>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</si>
  <si>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</si>
  <si>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</si>
  <si>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</si>
  <si>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</si>
  <si>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</si>
  <si>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</si>
  <si>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</si>
  <si>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</si>
  <si>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</si>
  <si>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</si>
  <si>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</si>
  <si>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</si>
  <si>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</si>
  <si>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</si>
  <si>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</si>
  <si>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</si>
  <si>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</si>
  <si>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</si>
  <si>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</si>
  <si>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</si>
  <si>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</si>
  <si>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</si>
  <si>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</si>
  <si>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</si>
  <si>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</si>
  <si>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</si>
  <si>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</si>
  <si>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</si>
  <si>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</si>
  <si>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</si>
  <si>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</si>
  <si>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</si>
  <si>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</si>
  <si>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</si>
  <si>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</si>
  <si>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</si>
  <si>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</si>
  <si>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</si>
  <si>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</si>
  <si>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</si>
  <si>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</si>
  <si>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</si>
  <si>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</si>
  <si>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</si>
  <si>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</si>
  <si>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</si>
  <si>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</si>
  <si>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</si>
  <si>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</si>
  <si>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</si>
  <si>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</si>
  <si>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</si>
  <si>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</si>
  <si>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</si>
  <si>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</si>
  <si>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</si>
  <si>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</si>
  <si>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</si>
  <si>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</si>
  <si>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</si>
  <si>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</si>
  <si>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</si>
  <si>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</si>
  <si>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</si>
  <si>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</si>
  <si>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</si>
  <si>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</si>
  <si>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</si>
  <si>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</si>
  <si>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</si>
  <si>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</si>
  <si>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</si>
  <si>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</si>
  <si>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</si>
  <si>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</si>
  <si>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</si>
  <si>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</si>
  <si>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</si>
  <si>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</si>
  <si>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</si>
  <si>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</si>
  <si>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</si>
  <si>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</si>
  <si>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</si>
  <si>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</si>
  <si>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</si>
  <si>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</si>
  <si>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</si>
  <si>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</si>
  <si>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</si>
  <si>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</si>
  <si>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</si>
  <si>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</si>
  <si>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</si>
  <si>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</si>
  <si>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</si>
  <si>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</si>
  <si>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</si>
  <si>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</si>
  <si>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</si>
  <si>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</si>
  <si>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</si>
  <si>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</si>
  <si>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</si>
  <si>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</si>
  <si>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</si>
  <si>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</si>
  <si>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</si>
  <si>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</si>
  <si>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</si>
  <si>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</si>
  <si>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</si>
  <si>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</si>
  <si>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</si>
  <si>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</si>
  <si>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</si>
  <si>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</si>
  <si>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</si>
  <si>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</si>
  <si>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</si>
  <si>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</si>
  <si>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</si>
  <si>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</si>
  <si>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</si>
  <si>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</si>
  <si>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</si>
  <si>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</si>
  <si>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</si>
  <si>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</si>
  <si>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</si>
  <si>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</si>
  <si>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</si>
  <si>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</si>
  <si>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</si>
  <si>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</si>
  <si>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</si>
  <si>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</si>
  <si>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</si>
  <si>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</si>
  <si>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</si>
  <si>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</si>
  <si>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</si>
  <si>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</si>
  <si>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</si>
  <si>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</si>
  <si>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</si>
  <si>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</si>
  <si>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</si>
  <si>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</si>
  <si>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</si>
  <si>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</si>
  <si>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</si>
  <si>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</si>
  <si>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</si>
  <si>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</si>
  <si>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</si>
  <si>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</si>
  <si>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</si>
  <si>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</si>
  <si>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</si>
  <si>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</si>
  <si>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</si>
  <si>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</si>
  <si>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</si>
  <si>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</si>
  <si>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</si>
  <si>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</si>
  <si>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</si>
  <si>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</si>
  <si>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</si>
  <si>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</si>
  <si>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</si>
  <si>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</si>
  <si>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</si>
  <si>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</si>
  <si>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</si>
  <si>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</si>
  <si>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</si>
  <si>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</si>
  <si>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</si>
  <si>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</si>
  <si>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</si>
  <si>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</si>
  <si>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</si>
  <si>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</si>
  <si>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</si>
  <si>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</si>
  <si>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</si>
  <si>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</si>
  <si>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</si>
  <si>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</si>
  <si>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</si>
  <si>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</si>
  <si>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</si>
  <si>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</si>
  <si>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</si>
  <si>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</si>
  <si>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</si>
  <si>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</si>
  <si>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</si>
  <si>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</si>
  <si>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</si>
  <si>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</si>
  <si>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</si>
  <si>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</si>
  <si>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</si>
  <si>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</si>
  <si>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</si>
  <si>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</si>
  <si>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</si>
  <si>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</si>
  <si>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</si>
  <si>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</si>
  <si>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</si>
  <si>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</si>
  <si>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</si>
  <si>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</si>
  <si>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</si>
  <si>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</si>
  <si>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</si>
  <si>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</si>
  <si>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</si>
  <si>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</si>
  <si>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</si>
  <si>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</si>
  <si>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</si>
  <si>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</si>
  <si>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</si>
  <si>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</si>
  <si>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</si>
  <si>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</si>
  <si>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</si>
  <si>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</si>
  <si>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</si>
  <si>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</si>
  <si>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</si>
  <si>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</si>
  <si>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</si>
  <si>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</si>
  <si>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</si>
  <si>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</si>
  <si>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</si>
  <si>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</si>
  <si>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</si>
  <si>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</si>
  <si>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</si>
  <si>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</si>
  <si>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</si>
  <si>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</si>
  <si>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</si>
  <si>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</si>
  <si>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</si>
  <si>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</si>
  <si>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</si>
  <si>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</si>
  <si>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</si>
  <si>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</si>
  <si>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</si>
  <si>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</si>
  <si>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</si>
  <si>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</si>
  <si>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</si>
  <si>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</si>
  <si>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</si>
  <si>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</si>
  <si>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</si>
  <si>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</si>
  <si>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</si>
  <si>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</si>
  <si>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</si>
  <si>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</si>
  <si>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</si>
  <si>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</si>
  <si>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</si>
  <si>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</si>
  <si>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</si>
  <si>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</si>
  <si>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</si>
  <si>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</si>
  <si>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</si>
  <si>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</si>
  <si>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</si>
  <si>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</si>
  <si>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</si>
  <si>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</si>
  <si>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</si>
  <si>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</si>
  <si>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</si>
  <si>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</si>
  <si>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</si>
  <si>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</si>
  <si>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</si>
  <si>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</si>
  <si>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</si>
  <si>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</si>
  <si>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</si>
  <si>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</si>
  <si>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</si>
  <si>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</si>
  <si>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</si>
  <si>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</si>
  <si>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</si>
  <si>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</si>
  <si>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</si>
  <si>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</si>
  <si>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</si>
  <si>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</si>
  <si>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</si>
  <si>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</si>
  <si>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</si>
  <si>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</si>
  <si>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</si>
  <si>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</si>
  <si>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</si>
  <si>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</si>
  <si>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</si>
  <si>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</si>
  <si>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</si>
  <si>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</si>
  <si>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</si>
  <si>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</si>
  <si>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</si>
  <si>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</si>
  <si>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</si>
  <si>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</si>
  <si>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</si>
  <si>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</si>
  <si>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</si>
  <si>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</si>
  <si>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</si>
  <si>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</si>
  <si>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</si>
  <si>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</si>
  <si>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</si>
  <si>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</si>
  <si>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</si>
  <si>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</si>
  <si>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</si>
  <si>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</si>
  <si>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</si>
  <si>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</si>
  <si>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</si>
  <si>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</si>
  <si>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</si>
  <si>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</si>
  <si>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</si>
  <si>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</si>
  <si>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</si>
  <si>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</si>
  <si>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</si>
  <si>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</si>
  <si>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</si>
  <si>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</si>
  <si>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</si>
  <si>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</si>
  <si>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</si>
  <si>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</si>
  <si>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</si>
  <si>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</si>
  <si>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</si>
  <si>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</si>
  <si>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</si>
  <si>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</si>
  <si>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</si>
  <si>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</si>
  <si>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</si>
  <si>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</si>
  <si>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</si>
  <si>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</si>
  <si>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</si>
  <si>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</si>
  <si>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</si>
  <si>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</si>
  <si>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</si>
  <si>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</si>
  <si>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</si>
  <si>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</si>
  <si>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</si>
  <si>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</si>
  <si>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</si>
  <si>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</si>
  <si>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</si>
  <si>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</si>
  <si>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</si>
  <si>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</si>
  <si>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</si>
  <si>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</si>
  <si>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</si>
  <si>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</si>
  <si>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</si>
  <si>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</si>
  <si>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</si>
  <si>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</si>
  <si>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</si>
  <si>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</si>
  <si>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</si>
  <si>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</si>
  <si>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</si>
  <si>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</si>
  <si>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</si>
  <si>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</si>
  <si>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</si>
  <si>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</si>
  <si>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</si>
  <si>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</si>
  <si>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</si>
  <si>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</si>
  <si>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</si>
  <si>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</si>
  <si>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</si>
  <si>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</si>
  <si>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</si>
  <si>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</si>
  <si>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</si>
  <si>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</si>
  <si>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</si>
  <si>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</si>
  <si>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</si>
  <si>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</si>
  <si>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</si>
  <si>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</si>
  <si>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</si>
  <si>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</si>
  <si>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</si>
  <si>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</si>
  <si>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</si>
  <si>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</si>
  <si>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</si>
  <si>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</si>
  <si>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</si>
  <si>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</si>
  <si>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</si>
  <si>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</si>
  <si>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</si>
  <si>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</si>
  <si>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</si>
  <si>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</si>
  <si>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</si>
  <si>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</si>
  <si>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</si>
  <si>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</si>
  <si>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</si>
  <si>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</si>
  <si>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</si>
  <si>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</si>
  <si>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</si>
  <si>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</si>
  <si>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</si>
  <si>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</si>
  <si>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</si>
  <si>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</si>
  <si>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</si>
  <si>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</si>
  <si>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</si>
  <si>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</si>
  <si>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</si>
  <si>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</si>
  <si>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</si>
  <si>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</si>
  <si>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</si>
  <si>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</si>
  <si>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</si>
  <si>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</si>
  <si>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</si>
  <si>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</si>
  <si>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</si>
  <si>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</si>
  <si>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</si>
  <si>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</si>
  <si>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</si>
  <si>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</si>
  <si>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</si>
  <si>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</si>
  <si>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</si>
  <si>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</si>
  <si>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</si>
  <si>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</si>
  <si>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</si>
  <si>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</si>
  <si>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</si>
  <si>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</si>
  <si>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</si>
  <si>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</si>
  <si>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</si>
  <si>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</si>
  <si>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</si>
  <si>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</si>
  <si>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</si>
  <si>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</si>
  <si>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</si>
  <si>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</si>
  <si>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</si>
  <si>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</si>
  <si>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</si>
  <si>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</si>
  <si>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</si>
  <si>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</si>
  <si>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</si>
  <si>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</si>
  <si>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</si>
  <si>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</si>
  <si>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</si>
  <si>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</si>
  <si>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</si>
  <si>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</si>
  <si>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</si>
  <si>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</si>
  <si>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</si>
  <si>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</si>
  <si>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</si>
  <si>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</si>
  <si>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</si>
  <si>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</si>
  <si>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</si>
  <si>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</si>
  <si>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</si>
  <si>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</si>
  <si>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</si>
  <si>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</si>
  <si>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</si>
  <si>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</si>
  <si>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</si>
  <si>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</si>
  <si>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</si>
  <si>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</si>
  <si>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</si>
  <si>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</si>
  <si>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</si>
  <si>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</si>
  <si>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</si>
  <si>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</si>
  <si>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</si>
  <si>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</si>
  <si>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</si>
  <si>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</si>
  <si>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</si>
  <si>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</si>
  <si>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</si>
  <si>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</si>
  <si>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</si>
  <si>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</si>
  <si>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</si>
  <si>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</si>
  <si>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</si>
  <si>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</si>
  <si>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</si>
  <si>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</si>
  <si>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</si>
  <si>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</si>
  <si>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</si>
  <si>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</si>
  <si>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</si>
  <si>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</si>
  <si>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</si>
  <si>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</si>
  <si>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</si>
  <si>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</si>
  <si>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</si>
  <si>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</si>
  <si>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</si>
  <si>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</si>
  <si>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</si>
  <si>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</si>
  <si>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</si>
  <si>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</si>
  <si>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</si>
  <si>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</si>
  <si>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</si>
  <si>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</si>
  <si>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</si>
  <si>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</si>
  <si>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</si>
  <si>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</si>
  <si>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</si>
  <si>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</si>
  <si>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</si>
  <si>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</si>
  <si>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</si>
  <si>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</si>
  <si>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</si>
  <si>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</si>
  <si>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</si>
  <si>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</si>
  <si>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</si>
  <si>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</si>
  <si>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</si>
  <si>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</si>
  <si>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</si>
  <si>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</si>
  <si>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</si>
  <si>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</si>
  <si>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</si>
  <si>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</si>
  <si>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</si>
  <si>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</si>
  <si>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</si>
  <si>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</si>
  <si>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</si>
  <si>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</si>
  <si>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</si>
  <si>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</si>
  <si>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</si>
  <si>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</si>
  <si>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</si>
  <si>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</si>
  <si>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</si>
  <si>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</si>
  <si>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</si>
  <si>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</si>
  <si>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</si>
  <si>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</si>
  <si>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</si>
  <si>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</si>
  <si>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</si>
  <si>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</si>
  <si>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</si>
  <si>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</si>
  <si>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</si>
  <si>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</si>
  <si>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</si>
  <si>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</si>
  <si>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</si>
  <si>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</si>
  <si>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</si>
  <si>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</si>
  <si>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</si>
  <si>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</si>
  <si>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</si>
  <si>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</si>
  <si>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</si>
  <si>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</si>
  <si>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</si>
  <si>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</si>
  <si>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</si>
  <si>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</si>
  <si>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</si>
  <si>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</si>
  <si>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</si>
  <si>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</si>
  <si>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</si>
  <si>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</si>
  <si>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</si>
  <si>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</si>
  <si>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</si>
  <si>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</si>
  <si>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</si>
  <si>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</si>
  <si>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</si>
  <si>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</si>
  <si>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</si>
  <si>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</si>
  <si>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</si>
  <si>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</si>
  <si>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</si>
  <si>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</si>
  <si>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</si>
  <si>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</si>
  <si>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</si>
  <si>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</si>
  <si>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</si>
  <si>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</si>
  <si>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</si>
  <si>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</si>
  <si>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</si>
  <si>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</si>
  <si>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</si>
  <si>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</si>
  <si>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</si>
  <si>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</si>
  <si>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</si>
  <si>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</si>
  <si>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</si>
  <si>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</si>
  <si>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</si>
  <si>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</si>
  <si>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</si>
  <si>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</si>
  <si>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</si>
  <si>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</si>
  <si>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</si>
  <si>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</si>
  <si>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</si>
  <si>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</si>
  <si>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</si>
  <si>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</si>
  <si>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</si>
  <si>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</si>
  <si>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</si>
  <si>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</si>
  <si>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</si>
  <si>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</si>
  <si>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</si>
  <si>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</si>
  <si>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</si>
  <si>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</si>
  <si>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</si>
  <si>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</si>
  <si>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</si>
  <si>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</si>
  <si>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</si>
  <si>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</si>
  <si>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</si>
  <si>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</si>
  <si>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</si>
  <si>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</si>
  <si>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</si>
  <si>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</si>
  <si>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</si>
  <si>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</si>
  <si>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</si>
  <si>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</si>
  <si>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</si>
  <si>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</si>
  <si>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</si>
  <si>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</si>
  <si>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</si>
  <si>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</si>
  <si>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</si>
  <si>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</si>
  <si>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</si>
  <si>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</si>
  <si>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</si>
  <si>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</si>
  <si>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</si>
  <si>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</si>
  <si>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</si>
  <si>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</si>
  <si>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</si>
  <si>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</si>
  <si>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</si>
  <si>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</si>
  <si>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</si>
  <si>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</si>
  <si>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</si>
  <si>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</si>
  <si>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</si>
  <si>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</si>
  <si>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</si>
  <si>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</si>
  <si>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</si>
  <si>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</si>
  <si>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</si>
  <si>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</si>
  <si>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</si>
  <si>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</si>
  <si>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</si>
  <si>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</si>
  <si>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</si>
  <si>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</si>
  <si>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</si>
  <si>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</si>
  <si>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</si>
  <si>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</si>
  <si>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</si>
  <si>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</si>
  <si>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</si>
  <si>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</si>
  <si>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</si>
  <si>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</si>
  <si>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</si>
  <si>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</si>
  <si>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</si>
  <si>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</si>
  <si>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</si>
  <si>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</si>
  <si>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</si>
  <si>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</si>
  <si>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</si>
  <si>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</si>
  <si>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</si>
  <si>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</si>
  <si>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</si>
  <si>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</si>
  <si>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</si>
  <si>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</si>
  <si>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</si>
  <si>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</si>
  <si>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</si>
  <si>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</si>
  <si>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</si>
  <si>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</si>
  <si>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</si>
  <si>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</si>
  <si>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</si>
  <si>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</si>
  <si>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</si>
  <si>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</si>
  <si>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</si>
  <si>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</si>
  <si>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</si>
  <si>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</si>
  <si>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</si>
  <si>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</si>
  <si>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</si>
  <si>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</si>
  <si>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</si>
  <si>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</si>
  <si>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</si>
  <si>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</si>
  <si>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</si>
  <si>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</si>
  <si>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</si>
  <si>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</si>
  <si>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</si>
  <si>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</si>
  <si>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</si>
  <si>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</si>
  <si>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</si>
  <si>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</si>
  <si>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</si>
  <si>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</si>
  <si>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</si>
  <si>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</si>
  <si>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</si>
  <si>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</si>
  <si>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</si>
  <si>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</si>
  <si>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</si>
  <si>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</si>
  <si>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</si>
  <si>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</si>
  <si>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</si>
  <si>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</si>
  <si>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</si>
  <si>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</si>
  <si>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</si>
  <si>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</si>
  <si>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</si>
  <si>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</si>
  <si>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</si>
  <si>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</si>
  <si>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</si>
  <si>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</si>
  <si>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</si>
  <si>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</si>
  <si>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</si>
  <si>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</si>
  <si>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</si>
  <si>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</si>
  <si>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</si>
  <si>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</si>
  <si>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</si>
  <si>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</si>
  <si>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</si>
  <si>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</si>
  <si>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</si>
  <si>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</si>
  <si>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</si>
  <si>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</si>
  <si>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</si>
  <si>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</si>
  <si>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</si>
  <si>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</si>
  <si>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</si>
  <si>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</si>
  <si>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</si>
  <si>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</si>
  <si>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</si>
  <si>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</si>
  <si>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</si>
  <si>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</si>
  <si>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</si>
  <si>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</si>
  <si>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</si>
  <si>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</si>
  <si>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</si>
  <si>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</si>
  <si>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</si>
  <si>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</si>
  <si>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</si>
  <si>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</si>
  <si>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</si>
  <si>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</si>
  <si>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</si>
  <si>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</si>
  <si>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</si>
  <si>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</si>
  <si>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</si>
  <si>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</si>
  <si>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</si>
  <si>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</si>
  <si>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</si>
  <si>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</si>
  <si>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</si>
  <si>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</si>
  <si>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</si>
  <si>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</si>
  <si>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</si>
  <si>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</si>
  <si>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</si>
  <si>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</si>
  <si>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</si>
  <si>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</si>
  <si>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</si>
  <si>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</si>
  <si>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</si>
  <si>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</si>
  <si>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</si>
  <si>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</si>
  <si>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</si>
  <si>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</si>
  <si>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</si>
  <si>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</si>
  <si>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</si>
  <si>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</si>
  <si>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</si>
  <si>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</si>
  <si>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</si>
  <si>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</si>
  <si>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</si>
  <si>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</si>
  <si>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</si>
  <si>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</si>
  <si>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</si>
  <si>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</si>
  <si>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</si>
  <si>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</si>
  <si>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</si>
  <si>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</si>
  <si>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</si>
  <si>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</si>
  <si>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</si>
  <si>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</si>
  <si>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</si>
  <si>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</si>
  <si>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</si>
  <si>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</si>
  <si>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</si>
  <si>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</si>
  <si>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</si>
  <si>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</si>
  <si>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</si>
  <si>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</si>
  <si>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</si>
  <si>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</si>
  <si>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</si>
  <si>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</si>
  <si>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</si>
  <si>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</si>
  <si>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</si>
  <si>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</si>
  <si>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</si>
  <si>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</si>
  <si>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</si>
  <si>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</si>
  <si>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</si>
  <si>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</si>
  <si>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</si>
  <si>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</si>
  <si>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</si>
  <si>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</si>
  <si>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</si>
  <si>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</si>
  <si>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</si>
  <si>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</si>
  <si>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</si>
  <si>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</si>
  <si>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</si>
  <si>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</si>
  <si>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</si>
  <si>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</si>
  <si>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</si>
  <si>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</si>
  <si>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</si>
  <si>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</si>
  <si>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</si>
  <si>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</si>
  <si>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</si>
  <si>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</si>
  <si>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</si>
  <si>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</si>
  <si>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</si>
  <si>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</si>
  <si>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</si>
  <si>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</si>
  <si>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</si>
  <si>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</si>
  <si>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</si>
  <si>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</si>
  <si>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</si>
  <si>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</si>
  <si>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</si>
  <si>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</si>
  <si>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</si>
  <si>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</si>
  <si>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</si>
  <si>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</si>
  <si>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</si>
  <si>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</si>
  <si>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</si>
  <si>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</si>
  <si>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</si>
  <si>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</si>
  <si>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</si>
  <si>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</si>
  <si>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</si>
  <si>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</si>
  <si>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</si>
  <si>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</si>
  <si>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</si>
  <si>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</si>
  <si>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</si>
  <si>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</si>
  <si>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</si>
  <si>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</si>
  <si>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</si>
  <si>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</si>
  <si>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</si>
  <si>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</si>
  <si>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</si>
  <si>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</si>
  <si>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</si>
  <si>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</si>
  <si>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</si>
  <si>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</si>
  <si>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</si>
  <si>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</si>
  <si>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</si>
  <si>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</si>
  <si>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</si>
  <si>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</si>
  <si>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</si>
  <si>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</si>
  <si>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</si>
  <si>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</si>
  <si>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</si>
  <si>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</si>
  <si>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</si>
  <si>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</si>
  <si>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</si>
  <si>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</si>
  <si>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</si>
  <si>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</si>
  <si>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</si>
  <si>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</si>
  <si>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</si>
  <si>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</si>
  <si>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</si>
  <si>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</si>
  <si>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</si>
  <si>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</si>
  <si>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</si>
  <si>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</si>
  <si>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</si>
  <si>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</si>
  <si>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</si>
  <si>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</si>
  <si>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</si>
  <si>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</si>
  <si>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</si>
  <si>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</si>
  <si>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</si>
  <si>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</si>
  <si>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</si>
  <si>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</si>
  <si>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</si>
  <si>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</si>
  <si>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</si>
  <si>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</si>
  <si>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</si>
  <si>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</si>
  <si>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</si>
  <si>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</si>
  <si>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</si>
  <si>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</si>
  <si>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</si>
  <si>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</si>
  <si>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</si>
  <si>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</si>
  <si>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</si>
  <si>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</si>
  <si>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</si>
  <si>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</si>
  <si>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</si>
  <si>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</si>
  <si>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</si>
  <si>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</si>
  <si>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</si>
  <si>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</si>
  <si>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</si>
  <si>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</si>
  <si>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</si>
  <si>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</si>
  <si>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</si>
  <si>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</si>
  <si>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</si>
  <si>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</si>
  <si>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</si>
  <si>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</si>
  <si>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</si>
  <si>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</si>
  <si>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</si>
  <si>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</si>
  <si>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</si>
  <si>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</si>
  <si>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</si>
  <si>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</si>
  <si>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</si>
  <si>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</si>
  <si>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</si>
  <si>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</si>
  <si>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</si>
  <si>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</si>
  <si>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</si>
  <si>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</si>
  <si>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</si>
  <si>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</si>
  <si>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</si>
  <si>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</si>
  <si>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</si>
  <si>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</si>
  <si>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</si>
  <si>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</si>
  <si>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</si>
  <si>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</si>
  <si>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</si>
  <si>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</si>
  <si>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</si>
  <si>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</si>
  <si>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</si>
  <si>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</si>
  <si>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</si>
  <si>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</si>
  <si>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</si>
  <si>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</si>
  <si>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</si>
  <si>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</si>
  <si>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</si>
  <si>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</si>
  <si>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</si>
  <si>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</si>
  <si>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</si>
  <si>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</si>
  <si>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</si>
  <si>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</si>
  <si>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</si>
  <si>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</si>
  <si>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</si>
  <si>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</si>
  <si>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</si>
  <si>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</si>
  <si>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</si>
  <si>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</si>
  <si>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</si>
  <si>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</si>
  <si>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</si>
  <si>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</si>
  <si>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</si>
  <si>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</si>
  <si>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</si>
  <si>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</si>
  <si>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</si>
  <si>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</si>
  <si>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</si>
  <si>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</si>
  <si>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</si>
  <si>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</si>
  <si>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</si>
  <si>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</si>
  <si>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</si>
  <si>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</si>
  <si>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</si>
  <si>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</si>
  <si>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</si>
  <si>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</si>
  <si>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</si>
  <si>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</si>
  <si>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</si>
  <si>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</si>
  <si>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</si>
  <si>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</si>
  <si>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</si>
  <si>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</si>
  <si>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</si>
  <si>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</si>
  <si>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</si>
  <si>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</si>
  <si>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</si>
  <si>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</si>
  <si>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</si>
  <si>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</si>
  <si>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</si>
  <si>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</si>
  <si>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</si>
  <si>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</si>
  <si>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</si>
  <si>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</si>
  <si>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</si>
  <si>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</si>
  <si>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</si>
  <si>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</si>
  <si>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</si>
  <si>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</si>
  <si>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</si>
  <si>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</si>
  <si>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</si>
  <si>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</si>
  <si>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</si>
  <si>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</si>
  <si>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</si>
  <si>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</si>
  <si>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</si>
  <si>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</si>
  <si>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</si>
  <si>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</si>
  <si>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</si>
  <si>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</si>
  <si>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</si>
  <si>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</si>
  <si>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</si>
  <si>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</si>
  <si>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</si>
  <si>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</si>
  <si>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</si>
  <si>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</si>
  <si>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</si>
  <si>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</si>
  <si>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</si>
  <si>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</si>
  <si>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</si>
  <si>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</si>
  <si>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</si>
  <si>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</si>
  <si>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</si>
  <si>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</si>
  <si>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</si>
  <si>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</si>
  <si>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</si>
  <si>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</si>
  <si>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</si>
  <si>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</si>
  <si>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</si>
  <si>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</si>
  <si>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</si>
  <si>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</si>
  <si>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</si>
  <si>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</si>
  <si>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</si>
  <si>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</si>
  <si>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</si>
  <si>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</si>
  <si>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</si>
  <si>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</si>
  <si>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</si>
  <si>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</si>
  <si>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</si>
  <si>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</si>
  <si>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</si>
  <si>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</si>
  <si>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</si>
  <si>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</si>
  <si>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</si>
  <si>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</si>
  <si>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</si>
  <si>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</si>
  <si>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</si>
  <si>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</si>
  <si>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</si>
  <si>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</si>
  <si>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</si>
  <si>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</si>
  <si>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</si>
  <si>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</si>
  <si>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</si>
  <si>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</si>
  <si>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</si>
  <si>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</si>
  <si>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</si>
  <si>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</si>
  <si>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</si>
  <si>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</si>
  <si>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</si>
  <si>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</si>
  <si>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</si>
  <si>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</si>
  <si>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</si>
  <si>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</si>
  <si>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</si>
  <si>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</si>
  <si>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</si>
  <si>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</si>
  <si>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</si>
  <si>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</si>
  <si>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</si>
  <si>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</si>
  <si>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</si>
  <si>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</si>
  <si>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</si>
  <si>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</si>
  <si>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</si>
  <si>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</si>
  <si>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</si>
  <si>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</si>
  <si>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</si>
  <si>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</si>
  <si>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</si>
  <si>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</si>
  <si>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</si>
  <si>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</si>
  <si>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</si>
  <si>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</si>
  <si>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</si>
  <si>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</si>
  <si>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</si>
  <si>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</si>
  <si>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</si>
  <si>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</si>
  <si>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</si>
  <si>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</si>
  <si>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</si>
  <si>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</si>
  <si>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</si>
  <si>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MUNICIPIO DE SOBRADINHO</t>
  </si>
  <si>
    <t>87592861000194</t>
  </si>
  <si>
    <t>CONSTRUÇÃO DAS SALAS DE AULA</t>
  </si>
  <si>
    <t>1.1</t>
  </si>
  <si>
    <t>Locação convencional de obra utilizando gabarito de tabuas corridas pontaleteadas a cada dois metros</t>
  </si>
  <si>
    <t>2.1</t>
  </si>
  <si>
    <t>2.2</t>
  </si>
  <si>
    <t>2.3</t>
  </si>
  <si>
    <t>2.4</t>
  </si>
  <si>
    <t>2.5</t>
  </si>
  <si>
    <t>Escavação manual de solo superficial em vala profundidade 50cm para viga de fundação com previsão de forma</t>
  </si>
  <si>
    <t>Fabricação, fornecimento, montagem e desmontagem de formas de sapatas em madeira serrada 25mm , 1 utilização</t>
  </si>
  <si>
    <t>Fornecimento de concreto e concretagem de sapatas fck 30mpa com uso de bomba, lançamento e adensamento</t>
  </si>
  <si>
    <t>Fornecimento, dobra, montagem de armação de sapata de concreto armado utilizando aço CA50 10.00mm</t>
  </si>
  <si>
    <t>96527</t>
  </si>
  <si>
    <t>96546</t>
  </si>
  <si>
    <t>96558</t>
  </si>
  <si>
    <t>96616</t>
  </si>
  <si>
    <t>Lastro de concreto magro, traço 1:4,5:4,5</t>
  </si>
  <si>
    <t>3.1</t>
  </si>
  <si>
    <t>Alvenaria de Embasamento com bloco estrutural de cerâmica 14x19x29cm e argamassa de assentamento com preparo em betoneira</t>
  </si>
  <si>
    <t>4.1</t>
  </si>
  <si>
    <t>4.2</t>
  </si>
  <si>
    <t>4.3</t>
  </si>
  <si>
    <t>4.4</t>
  </si>
  <si>
    <t>4.5</t>
  </si>
  <si>
    <t>4.6</t>
  </si>
  <si>
    <t>96530</t>
  </si>
  <si>
    <t>96557</t>
  </si>
  <si>
    <t>92775</t>
  </si>
  <si>
    <t>92778</t>
  </si>
  <si>
    <t>98557</t>
  </si>
  <si>
    <t>Fornecimento de concreto e concretagem de vigas baldrames fck 30mpa com uso de bomba, lançamento e adensamento</t>
  </si>
  <si>
    <t>Fornecimento, dobra, montagem de armação de viga convencional de concreto armado utilizando aço ca60 -5.00mm</t>
  </si>
  <si>
    <t>Fornecimento, dobra, montagem de armação de viga convencional de concreto armado utilizando aço ca50 -10.00mm</t>
  </si>
  <si>
    <t>Impermeabilização viga baldrame com hidroasfalto em 4 demãos cruzadas - nas udas faces laterais e superior</t>
  </si>
  <si>
    <t>5.1</t>
  </si>
  <si>
    <t>5.2</t>
  </si>
  <si>
    <t>5.3</t>
  </si>
  <si>
    <t>5.4</t>
  </si>
  <si>
    <t>5.5</t>
  </si>
  <si>
    <t>5.6</t>
  </si>
  <si>
    <t>89712</t>
  </si>
  <si>
    <t>89714</t>
  </si>
  <si>
    <t>97900</t>
  </si>
  <si>
    <t>97901</t>
  </si>
  <si>
    <t>39362</t>
  </si>
  <si>
    <t>98059</t>
  </si>
  <si>
    <t xml:space="preserve">tubo esgoto pvc 50mm incluindo conexões </t>
  </si>
  <si>
    <t xml:space="preserve">tubo esgoto pvc 100mm incluindo conexões </t>
  </si>
  <si>
    <t>caixa enterrada retangular em alvenaria com tijlos cerâmicos maciços, dimensões internas: 0,30 x 0,30 x 0,30 m</t>
  </si>
  <si>
    <t>caixa enterrada retangular em alvenaria com tijlos cerâmicos maciços, dimensões internas: 0,60 x 0,40 x 0,40 m</t>
  </si>
  <si>
    <t>6.1</t>
  </si>
  <si>
    <t>6.2</t>
  </si>
  <si>
    <t>6.3</t>
  </si>
  <si>
    <t>6.4</t>
  </si>
  <si>
    <t>6.5</t>
  </si>
  <si>
    <t>6.6</t>
  </si>
  <si>
    <t>6.7</t>
  </si>
  <si>
    <t>92776</t>
  </si>
  <si>
    <t>92720</t>
  </si>
  <si>
    <t>fossa septica circular, em concreto pre moldado, com tampa, , capacidade aproximada de 5000L</t>
  </si>
  <si>
    <t>filtro anaerobico circular, em concreto pre moldado, com tampa, , capacidade aproximada de 5000L</t>
  </si>
  <si>
    <t>Fabricação, fornecimento, montagem, escoramento e desmontagem de formas de pilares em madeira serrada 25mm</t>
  </si>
  <si>
    <t>41930</t>
  </si>
  <si>
    <t>Montagem e desmontagem de forma de pilares circulares, pé direito simples, com tubo de 200mm</t>
  </si>
  <si>
    <t xml:space="preserve">Armação transversal de pilaretes </t>
  </si>
  <si>
    <t>Armação longitudinal de pilaretes</t>
  </si>
  <si>
    <t>Armação transversal de pilares utilizando AÇO CA60 5mm</t>
  </si>
  <si>
    <t>Armação longitudinal de pilares utilizando AÇO CA50 10mm</t>
  </si>
  <si>
    <t>Concretagem de pilares, Fck=25MPa, inclusive lançamento, adensamento e acabamento</t>
  </si>
  <si>
    <t>7.1</t>
  </si>
  <si>
    <t>103324</t>
  </si>
  <si>
    <t>92447</t>
  </si>
  <si>
    <t>92777</t>
  </si>
  <si>
    <t>92724</t>
  </si>
  <si>
    <t>93192</t>
  </si>
  <si>
    <t>93191</t>
  </si>
  <si>
    <t>93190</t>
  </si>
  <si>
    <t>7.2</t>
  </si>
  <si>
    <t>7.3</t>
  </si>
  <si>
    <t>7.4</t>
  </si>
  <si>
    <t>7.5</t>
  </si>
  <si>
    <t>7.6</t>
  </si>
  <si>
    <t>7.7</t>
  </si>
  <si>
    <t>7.8</t>
  </si>
  <si>
    <t>7.9</t>
  </si>
  <si>
    <t>Alvenaria de vedação com blocos ceramicos furados na vertical de 14x19x29 (espessura 14cm) e argamassa de assentamento com preparo em betoneira</t>
  </si>
  <si>
    <t>Montagem e desmontagem de forma de viga, escoramento com pontalete de madeira, pé direito simples</t>
  </si>
  <si>
    <t>Armação transversal de vigas utilizando AÇO CA60 5mm</t>
  </si>
  <si>
    <t>Armação longitudinal de vigas utilizando AÇO CA50 8mm</t>
  </si>
  <si>
    <t>Armação longitudinal de vigas utilizando AÇO CA50 10mm</t>
  </si>
  <si>
    <t>Concretagem de vigas e lajes, fck20MPa, inclusive lançamento, adensamento e acabamento</t>
  </si>
  <si>
    <t>Vergas para portas com até 1,5m de vão, utilizando blocos canalete, argamassa traço 1:2:9, armadura longitudinal com 4 barras de 6.3mm e estribos de 4.2mm espaçados a cada 20cm</t>
  </si>
  <si>
    <t>Vergas para janelas com mais de 1,5m de vão, utilizando blocos canalete, argamassa traço 1:2:9, armadura longitudinal com 4 barras de 6.3mm e estribos de 4.2mm espaçados a cada 20cm</t>
  </si>
  <si>
    <t>Vergas para janelas com até de 1,5m de vão, utilizando blocos canalete, argamassa traço 1:2:9, armadura longitudinal com 4 barras de 6.3mm e estribos de 4.2mm espaçados a cada 20cm</t>
  </si>
  <si>
    <t>8.1</t>
  </si>
  <si>
    <t>8.2</t>
  </si>
  <si>
    <t>3745</t>
  </si>
  <si>
    <t>92736</t>
  </si>
  <si>
    <t>Laje Pre moldada convencional (lajotas + vigotas) para forro, unidirecional, vãos de até 5,00m. Inclusive colocação.</t>
  </si>
  <si>
    <t>Concretagem para lajes pre moldadas, Fck=20MPa. Inclusive lançamento, adensamento e acabamento e=4cm</t>
  </si>
  <si>
    <t>9.1</t>
  </si>
  <si>
    <t>9.2</t>
  </si>
  <si>
    <t>9.3</t>
  </si>
  <si>
    <t>9.4</t>
  </si>
  <si>
    <t>9.5</t>
  </si>
  <si>
    <t>100385</t>
  </si>
  <si>
    <t>94198</t>
  </si>
  <si>
    <t>94231</t>
  </si>
  <si>
    <t>94229</t>
  </si>
  <si>
    <t>89578</t>
  </si>
  <si>
    <t>Fabricação e instalação de pontaletes de madeira não aparelhada para telhados com mais que 2 águas, com telha cerâmica portuguesa</t>
  </si>
  <si>
    <t>Telhamento com telha cerâmica de encaixe, tipo Portuguesa, com mais de duas águas, incluso transporte vertical</t>
  </si>
  <si>
    <t>9.6</t>
  </si>
  <si>
    <t>92540</t>
  </si>
  <si>
    <t xml:space="preserve">Trama de Madeira composta de ripas, caibros e terças </t>
  </si>
  <si>
    <t>Rufo em chapa de aço galvanizado numero 24, incluso transporte vertical</t>
  </si>
  <si>
    <t>Calha em chapa de aço galvanizado numero 24, desenvolvimento de 100cm, incluso transporte vertical</t>
  </si>
  <si>
    <t>Tubo pvc, agua pluvial, dn100mm fornecido e instalado em condutores verticais de águas pluviais</t>
  </si>
  <si>
    <t>87894</t>
  </si>
  <si>
    <t>87530</t>
  </si>
  <si>
    <t>87545</t>
  </si>
  <si>
    <t>87264</t>
  </si>
  <si>
    <t>34747</t>
  </si>
  <si>
    <t>10.1</t>
  </si>
  <si>
    <t>10.2</t>
  </si>
  <si>
    <t>10.3</t>
  </si>
  <si>
    <t>10.4</t>
  </si>
  <si>
    <t>10.5</t>
  </si>
  <si>
    <t>chapisco sobre pilares, vigas, alvenarias, forros e lajes</t>
  </si>
  <si>
    <t>emboço massa única (paulistão)sobre pilares, vigas, alvenarias, forros e lajes</t>
  </si>
  <si>
    <t xml:space="preserve">emboço para recebimento de cerâmica </t>
  </si>
  <si>
    <t>revestimento cerâmico para paredes internas com placas tipo esmaltadas extra, aplicadas na altura inteira das paredes, com argamassa de assentamento ACIII</t>
  </si>
  <si>
    <t>Peitoril em mármore com pingadeira, e=2,0cm</t>
  </si>
  <si>
    <t>11.1</t>
  </si>
  <si>
    <t>11.2</t>
  </si>
  <si>
    <t>11.3</t>
  </si>
  <si>
    <t>11.4</t>
  </si>
  <si>
    <t>11.5</t>
  </si>
  <si>
    <t>11.6</t>
  </si>
  <si>
    <t>11.7</t>
  </si>
  <si>
    <t>87690</t>
  </si>
  <si>
    <t>87262</t>
  </si>
  <si>
    <t>88650</t>
  </si>
  <si>
    <t>98689</t>
  </si>
  <si>
    <t>94993</t>
  </si>
  <si>
    <t>101091</t>
  </si>
  <si>
    <t>11.8</t>
  </si>
  <si>
    <t xml:space="preserve">compactação de sub base para contrapiso, com lastro de brita 5cm </t>
  </si>
  <si>
    <t>contrapiso interno em argamassa traço 1:4, espessura de 5cm piso e circulação</t>
  </si>
  <si>
    <t>impermeabilização sobre contrapiso em 2 demãos</t>
  </si>
  <si>
    <t>piso cerâmico para piso 60x60, acabamento acetinado</t>
  </si>
  <si>
    <t>rodapé cerâmico de 7cm para piso 60x60</t>
  </si>
  <si>
    <t>soleiras em granito, largura de 20cm, espessura 2cm</t>
  </si>
  <si>
    <t>execução de calçada externa em piso de concreto armado, concreto usinado moldado in loco, acabamento convencional, espessura 6cm</t>
  </si>
  <si>
    <t>piso em ladrilho hidraulico aplicado em ambientes externos, rejuntado com cimento puro</t>
  </si>
  <si>
    <t>39484</t>
  </si>
  <si>
    <t>39500</t>
  </si>
  <si>
    <t>94569</t>
  </si>
  <si>
    <t>94573</t>
  </si>
  <si>
    <t>12.1</t>
  </si>
  <si>
    <t>12.2</t>
  </si>
  <si>
    <t>12.3</t>
  </si>
  <si>
    <t>12.4</t>
  </si>
  <si>
    <t>Porta pronta de madeira, capa lisa com acabamento melamínico branco, interna, folha leve de madeira 80x210, incluindo marco, alizares dobradiças e fechadura</t>
  </si>
  <si>
    <t>Porta pronta de madeira, núcleo sólido, capa lisa em MDF, acabamento melamínico branco, externa, folha pesada de madeira 90x210, incluindo marco, alizares dobradiças e fechadura</t>
  </si>
  <si>
    <t xml:space="preserve">Janela de aluminio, tipo maxim-ar, medindo 0,80x0,60. Fornecimento e instalação, incluindo marco, contra marco e  vidro 4mm </t>
  </si>
  <si>
    <t xml:space="preserve">Janela de aluminio de correr 4 folhas, medindo 2,50x1,45. Fornecimento e instalação, incluindo marco, contra marco e  vidro 4mm </t>
  </si>
  <si>
    <t xml:space="preserve">tubo de água soldável d=20mm incluindo conexões </t>
  </si>
  <si>
    <t>tubo de água soldável d=25mm incluindo conexões</t>
  </si>
  <si>
    <t>registro met gaveta com acab bruto 1" x 32mm incluindo conexões</t>
  </si>
  <si>
    <t>registro esfera metal com acab bruto 3/4" x 25mm incluindo conexões</t>
  </si>
  <si>
    <t>caixa dágua em polietileno, de fibra 1000litros, inclusos tubos, conexoes e torneiras de boia. Fornecimento e instalação</t>
  </si>
  <si>
    <t>13.1</t>
  </si>
  <si>
    <t>13.2</t>
  </si>
  <si>
    <t>13.3</t>
  </si>
  <si>
    <t>13.4</t>
  </si>
  <si>
    <t>13.5</t>
  </si>
  <si>
    <t>91785</t>
  </si>
  <si>
    <t>91784</t>
  </si>
  <si>
    <t>94495</t>
  </si>
  <si>
    <t>94489</t>
  </si>
  <si>
    <t>102623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</si>
  <si>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</si>
  <si>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</si>
  <si>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</si>
  <si>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</si>
  <si>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</si>
  <si>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</si>
  <si>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</si>
  <si>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</si>
  <si>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</si>
  <si>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</si>
  <si>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91854</t>
  </si>
  <si>
    <t>91940</t>
  </si>
  <si>
    <t>39804</t>
  </si>
  <si>
    <t>001</t>
  </si>
  <si>
    <t>91926</t>
  </si>
  <si>
    <t>91928</t>
  </si>
  <si>
    <t>91930</t>
  </si>
  <si>
    <t>91997</t>
  </si>
  <si>
    <t>92034</t>
  </si>
  <si>
    <t>eletroduto 3/4" corrugado reforçado</t>
  </si>
  <si>
    <t xml:space="preserve">caixas passagem 2x4 de pvc orelha metalica de embutir em alvenaria </t>
  </si>
  <si>
    <t>caixa pvc de embutir para 6 disjuntores com tampa incluindo disjuntores e instalações</t>
  </si>
  <si>
    <t>ponto incluindo caixa completa para sistema de ar condicionado com entrada de energia e drenagem de água, de embutir, incluindo tubos de drenagem e tubos de cobre com isolamento e instalações</t>
  </si>
  <si>
    <t xml:space="preserve">tubo de água soldável d=25mm incluindo conexões para drenagem de águas do sistema de ar condicionado </t>
  </si>
  <si>
    <t xml:space="preserve">cabo isolado flexível 750v 2,5mm² </t>
  </si>
  <si>
    <t>cabo isolado flexível 750v 4,0mm²</t>
  </si>
  <si>
    <t>cabo isolado flexível 750v 6,0mm²</t>
  </si>
  <si>
    <t>14.11</t>
  </si>
  <si>
    <t>14.12</t>
  </si>
  <si>
    <t>14.13</t>
  </si>
  <si>
    <t>14.14</t>
  </si>
  <si>
    <t>97607</t>
  </si>
  <si>
    <t>39390</t>
  </si>
  <si>
    <t>interruptor triplo (3 módulos) de embutir com acabamento. Fornecimento e instalação</t>
  </si>
  <si>
    <t>Interruptor + tomada simples (2módulos) com acabamento. Fornecimento e instalação</t>
  </si>
  <si>
    <t>Tomada simples (1 módulo) de embutir com acabamento. Fornecimento e instalação</t>
  </si>
  <si>
    <t>Luminaria tipo plafon led, de sobrepor, 18W luz branca 4000k. Fornecimento e instalação</t>
  </si>
  <si>
    <t>Luminária tipo arandela externa, quadrada, faixo borboleta, com lampada led de 6w, luz branca 4000k. Fornecimento e instalação</t>
  </si>
  <si>
    <t>Luminária led tipo refletor, retangular, 30w, luz branca 6500k. Fornecimento e instalação</t>
  </si>
  <si>
    <t>88485</t>
  </si>
  <si>
    <t>88489</t>
  </si>
  <si>
    <t>15.1</t>
  </si>
  <si>
    <t>15.2</t>
  </si>
  <si>
    <t>pintura de paredes internas, externas e forros rebocados com selador acrílico 1 demão</t>
  </si>
  <si>
    <t>pintura de paredes externas, internas e forros rebocadas com s/tinta acrílica semi brilho 3 demãos</t>
  </si>
  <si>
    <t>16.1</t>
  </si>
  <si>
    <t>16.2</t>
  </si>
  <si>
    <t>16.3</t>
  </si>
  <si>
    <t>16.4</t>
  </si>
  <si>
    <t>16.5</t>
  </si>
  <si>
    <t>16.6</t>
  </si>
  <si>
    <t>100848</t>
  </si>
  <si>
    <t>11761</t>
  </si>
  <si>
    <t>37401</t>
  </si>
  <si>
    <t>95547</t>
  </si>
  <si>
    <t>37400</t>
  </si>
  <si>
    <t>93396</t>
  </si>
  <si>
    <t>Bacia sanitária infantil de louça branca. Fornecimento e instalação</t>
  </si>
  <si>
    <t>Assento para Bacia sanitária infantil em plastico branco</t>
  </si>
  <si>
    <t>Toalheiro plastico tipo dispenser para papel toalha interfolhado</t>
  </si>
  <si>
    <t>Saboneteira plastica tipo dispenser para sabonete liquido, 800 a 1500ml. Incluso fixação</t>
  </si>
  <si>
    <t>Papeleira plastico tipo dispenser para papel higienico rolao</t>
  </si>
  <si>
    <t>Bancada de granito 50x60cm, com cuba de embutir oval em louça branca, válvula em metal cromado, sifão flexível pvc e torneira cromada de mesa. Fornecimento e instalação</t>
  </si>
  <si>
    <t>97599</t>
  </si>
  <si>
    <t>101909</t>
  </si>
  <si>
    <t>37558</t>
  </si>
  <si>
    <t>37556</t>
  </si>
  <si>
    <t>37559</t>
  </si>
  <si>
    <t>17.1</t>
  </si>
  <si>
    <t>17.2</t>
  </si>
  <si>
    <t>17.3</t>
  </si>
  <si>
    <t>17.4</t>
  </si>
  <si>
    <t>17.5</t>
  </si>
  <si>
    <t>Luminária de emergência 30leds autonomia min 1hora</t>
  </si>
  <si>
    <t>Extintor  de incêndio portátil de pó quimico seco (PQS) tipo ABC 4kg</t>
  </si>
  <si>
    <t>sinalização de solo através de pintura epóxi no piso sob os extintores</t>
  </si>
  <si>
    <t>sinalização de segurança contra incêndio e pânico em pvc,  conforme projeto prevenção contra incêndio e ABNT NBR 13434-2:2004 medindo 300x150mm forma retangular, fundo verde, pictorama fotoluminescente e borda fotoluminescente</t>
  </si>
  <si>
    <t>sinalização de segurança contra incêndio e pânico em pvc,  conforme projeto prevenção contra incêndio e ABNT NBR 13434-2:2004 medindo 200x200mm forma retangular, fundo vermelho,  pictorama fotoluminescente e borda fotoluminescente</t>
  </si>
  <si>
    <t>Contratação de Empresa com mão de obra e material para Amplia-ção da EMEI Santa Rita de Cássia, conforme memorial descritivo e projeto em anexo ao edital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</si>
</sst>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3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0" fontId="0" fillId="0" borderId="1" xfId="0" applyNumberFormat="1" applyBorder="1" applyAlignment="1" applyProtection="1">
      <alignment horizontal="right"/>
      <protection locked="0"/>
    </xf>
    <xf numFmtId="165" fontId="0" fillId="0" borderId="35" xfId="5" applyNumberFormat="1" applyFont="1" applyFill="1" applyBorder="1" applyAlignment="1" applyProtection="1">
      <alignment vertical="center" shrinkToFit="1"/>
      <protection locked="0"/>
    </xf>
    <xf numFmtId="0" fontId="0" fillId="0" borderId="1" xfId="0" applyNumberFormat="1" applyBorder="1" applyAlignment="1" applyProtection="1">
      <alignment horizontal="left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2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arja\PREF\EMEI%20STA%20RITA\DOCUMENTOS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3" sqref="B3:G3"/>
    </sheetView>
  </sheetViews>
  <sheetFormatPr defaultColWidth="9.140625"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184" t="s">
        <v>3752</v>
      </c>
      <c r="B1" s="185"/>
      <c r="C1" s="185"/>
      <c r="D1" s="185"/>
      <c r="E1" s="185"/>
      <c r="F1" s="185"/>
      <c r="G1" s="186"/>
    </row>
    <row r="2" spans="1:8" s="91" customFormat="1" ht="15.75" thickBot="1" x14ac:dyDescent="0.3">
      <c r="A2" s="46" t="s">
        <v>161</v>
      </c>
      <c r="B2" s="190" t="s">
        <v>7</v>
      </c>
      <c r="C2" s="190"/>
      <c r="D2" s="75" t="s">
        <v>162</v>
      </c>
      <c r="E2" s="111">
        <v>15</v>
      </c>
      <c r="F2" s="76" t="s">
        <v>163</v>
      </c>
      <c r="G2" s="35">
        <v>2022</v>
      </c>
      <c r="H2" s="88"/>
    </row>
    <row r="3" spans="1:8" s="91" customFormat="1" ht="31.5" customHeight="1" thickBot="1" x14ac:dyDescent="0.3">
      <c r="A3" s="41" t="s">
        <v>153</v>
      </c>
      <c r="B3" s="191" t="s">
        <v>4264</v>
      </c>
      <c r="C3" s="191"/>
      <c r="D3" s="191"/>
      <c r="E3" s="191"/>
      <c r="F3" s="191"/>
      <c r="G3" s="192"/>
    </row>
    <row r="4" spans="1:8" s="91" customFormat="1" ht="15.75" thickBot="1" x14ac:dyDescent="0.3">
      <c r="A4" s="46" t="s">
        <v>175</v>
      </c>
      <c r="B4" s="193" t="s">
        <v>4002</v>
      </c>
      <c r="C4" s="193"/>
      <c r="D4" s="193"/>
      <c r="E4" s="194"/>
      <c r="F4" s="47" t="s">
        <v>179</v>
      </c>
      <c r="G4" s="123" t="s">
        <v>4003</v>
      </c>
    </row>
    <row r="5" spans="1:8" s="91" customFormat="1" ht="15.75" thickBot="1" x14ac:dyDescent="0.3">
      <c r="A5" s="46" t="s">
        <v>3785</v>
      </c>
      <c r="B5" s="126" t="s">
        <v>170</v>
      </c>
      <c r="C5" s="176" t="s">
        <v>3956</v>
      </c>
      <c r="D5" s="176"/>
      <c r="E5" s="176"/>
      <c r="F5" s="195"/>
      <c r="G5" s="196"/>
    </row>
    <row r="6" spans="1:8" s="93" customFormat="1" ht="15.75" thickBot="1" x14ac:dyDescent="0.3">
      <c r="A6" s="46" t="s">
        <v>155</v>
      </c>
      <c r="B6" s="77">
        <f>'Orçamento-base'!C6</f>
        <v>425730.39999999997</v>
      </c>
      <c r="C6" s="78"/>
      <c r="D6" s="78"/>
      <c r="E6" s="79"/>
      <c r="F6" s="78"/>
      <c r="G6" s="96"/>
      <c r="H6" s="92"/>
    </row>
    <row r="7" spans="1:8" s="93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6"/>
      <c r="H7" s="92"/>
    </row>
    <row r="8" spans="1:8" s="95" customFormat="1" ht="15.75" thickBot="1" x14ac:dyDescent="0.3">
      <c r="A8" s="46" t="s">
        <v>3747</v>
      </c>
      <c r="B8" s="90">
        <f>COUNT('Orçamento-base'!B12:B39941)</f>
        <v>92</v>
      </c>
      <c r="C8" s="80"/>
      <c r="D8" s="80"/>
      <c r="E8" s="81"/>
      <c r="F8" s="80"/>
      <c r="G8" s="97"/>
      <c r="H8" s="94"/>
    </row>
    <row r="9" spans="1:8" s="95" customFormat="1" x14ac:dyDescent="0.25">
      <c r="A9" s="158" t="s">
        <v>3933</v>
      </c>
      <c r="B9" s="82"/>
      <c r="C9" s="80"/>
      <c r="D9" s="80"/>
      <c r="E9" s="81"/>
      <c r="F9" s="80"/>
      <c r="G9" s="97"/>
      <c r="H9" s="94"/>
    </row>
    <row r="10" spans="1:8" s="93" customFormat="1" x14ac:dyDescent="0.25">
      <c r="A10" s="55" t="s">
        <v>154</v>
      </c>
      <c r="B10" s="83"/>
      <c r="C10" s="55" t="s">
        <v>3749</v>
      </c>
      <c r="D10" s="59"/>
      <c r="E10" s="56"/>
      <c r="F10" s="59"/>
      <c r="G10" s="98"/>
      <c r="H10" s="92"/>
    </row>
    <row r="11" spans="1:8" ht="13.5" customHeight="1" x14ac:dyDescent="0.25">
      <c r="A11" s="187" t="s">
        <v>3750</v>
      </c>
      <c r="B11" s="188" t="s">
        <v>3751</v>
      </c>
      <c r="C11" s="100" t="s">
        <v>165</v>
      </c>
      <c r="D11" s="102"/>
      <c r="E11" s="102"/>
      <c r="F11" s="102"/>
      <c r="G11" s="110" t="s">
        <v>171</v>
      </c>
    </row>
    <row r="12" spans="1:8" x14ac:dyDescent="0.25">
      <c r="A12" s="187"/>
      <c r="B12" s="189"/>
      <c r="C12" s="101" t="s">
        <v>164</v>
      </c>
      <c r="D12" s="102"/>
      <c r="E12" s="103"/>
      <c r="F12" s="103"/>
      <c r="G12" s="101" t="s">
        <v>164</v>
      </c>
    </row>
    <row r="13" spans="1:8" x14ac:dyDescent="0.25">
      <c r="A13" s="36">
        <v>1</v>
      </c>
      <c r="B13" s="37" t="s">
        <v>4004</v>
      </c>
      <c r="C13" s="85">
        <f>SUMIF('Orçamento-base'!$A$12:$A$39943,Identificação!$A13,'Orçamento-base'!$K$12:$K$39943)</f>
        <v>425730.39999999997</v>
      </c>
      <c r="D13" s="102"/>
      <c r="E13" s="103"/>
      <c r="F13" s="103"/>
      <c r="G13" s="85">
        <f>SUMIF(Proposta!$A$12:$A$39953,Identificação!$A13,Proposta!$H$12:$H$39953)</f>
        <v>0</v>
      </c>
    </row>
    <row r="14" spans="1:8" x14ac:dyDescent="0.25">
      <c r="A14" s="36"/>
      <c r="B14" s="37"/>
      <c r="C14" s="155">
        <f>SUMIF('Orçamento-base'!$A$12:$A$39943,Identificação!$A14,'Orçamento-base'!$K$12:$K$39943)</f>
        <v>0</v>
      </c>
      <c r="D14" s="156"/>
      <c r="E14" s="157"/>
      <c r="F14" s="157"/>
      <c r="G14" s="155">
        <f>SUMIF(Proposta!$A$12:$A$39953,Identificação!$A14,Proposta!$H$12:$H$39953)</f>
        <v>0</v>
      </c>
    </row>
    <row r="15" spans="1:8" x14ac:dyDescent="0.25">
      <c r="A15" s="36"/>
      <c r="B15" s="37"/>
      <c r="C15" s="155">
        <f>SUMIF('Orçamento-base'!$A$12:$A$39943,Identificação!$A15,'Orçamento-base'!$K$12:$K$39943)</f>
        <v>0</v>
      </c>
      <c r="D15" s="156"/>
      <c r="E15" s="157"/>
      <c r="F15" s="157"/>
      <c r="G15" s="155">
        <f>SUMIF(Proposta!$A$12:$A$39953,Identificação!$A15,Proposta!$H$12:$H$39953)</f>
        <v>0</v>
      </c>
    </row>
    <row r="16" spans="1:8" x14ac:dyDescent="0.25">
      <c r="A16" s="36"/>
      <c r="B16" s="37"/>
      <c r="C16" s="155">
        <f>SUMIF('Orçamento-base'!$A$12:$A$39943,Identificação!$A16,'Orçamento-base'!$K$12:$K$39943)</f>
        <v>0</v>
      </c>
      <c r="D16" s="156"/>
      <c r="E16" s="157"/>
      <c r="F16" s="157"/>
      <c r="G16" s="155">
        <f>SUMIF(Proposta!$A$12:$A$39953,Identificação!$A16,Proposta!$H$12:$H$39953)</f>
        <v>0</v>
      </c>
    </row>
    <row r="17" spans="1:7" x14ac:dyDescent="0.25">
      <c r="A17" s="36"/>
      <c r="B17" s="37"/>
      <c r="C17" s="155">
        <f>SUMIF('Orçamento-base'!$A$12:$A$39943,Identificação!$A17,'Orçamento-base'!$K$12:$K$39943)</f>
        <v>0</v>
      </c>
      <c r="D17" s="156"/>
      <c r="E17" s="157"/>
      <c r="F17" s="157"/>
      <c r="G17" s="155">
        <f>SUMIF(Proposta!$A$12:$A$39953,Identificação!$A17,Proposta!$H$12:$H$39953)</f>
        <v>0</v>
      </c>
    </row>
    <row r="18" spans="1:7" x14ac:dyDescent="0.25">
      <c r="A18" s="36"/>
      <c r="B18" s="37"/>
      <c r="C18" s="155">
        <f>SUMIF('Orçamento-base'!$A$12:$A$39943,Identificação!$A18,'Orçamento-base'!$K$12:$K$39943)</f>
        <v>0</v>
      </c>
      <c r="D18" s="156"/>
      <c r="E18" s="157"/>
      <c r="F18" s="157"/>
      <c r="G18" s="155">
        <f>SUMIF(Proposta!$A$12:$A$39953,Identificação!$A18,Proposta!$H$12:$H$39953)</f>
        <v>0</v>
      </c>
    </row>
    <row r="19" spans="1:7" x14ac:dyDescent="0.25">
      <c r="A19" s="36"/>
      <c r="B19" s="37"/>
      <c r="C19" s="155">
        <f>SUMIF('Orçamento-base'!$A$12:$A$39943,Identificação!$A19,'Orçamento-base'!$K$12:$K$39943)</f>
        <v>0</v>
      </c>
      <c r="D19" s="156"/>
      <c r="E19" s="157"/>
      <c r="F19" s="157"/>
      <c r="G19" s="155">
        <f>SUMIF(Proposta!$A$12:$A$39953,Identificação!$A19,Proposta!$H$12:$H$39953)</f>
        <v>0</v>
      </c>
    </row>
    <row r="20" spans="1:7" x14ac:dyDescent="0.25">
      <c r="A20" s="36"/>
      <c r="B20" s="37"/>
      <c r="C20" s="155">
        <f>SUMIF('Orçamento-base'!$A$12:$A$39943,Identificação!$A20,'Orçamento-base'!$K$12:$K$39943)</f>
        <v>0</v>
      </c>
      <c r="D20" s="156"/>
      <c r="E20" s="157"/>
      <c r="F20" s="157"/>
      <c r="G20" s="155">
        <f>SUMIF(Proposta!$A$12:$A$39953,Identificação!$A20,Proposta!$H$12:$H$39953)</f>
        <v>0</v>
      </c>
    </row>
    <row r="21" spans="1:7" x14ac:dyDescent="0.25">
      <c r="A21" s="36"/>
      <c r="B21" s="37"/>
      <c r="C21" s="155">
        <f>SUMIF('Orçamento-base'!$A$12:$A$39943,Identificação!$A21,'Orçamento-base'!$K$12:$K$39943)</f>
        <v>0</v>
      </c>
      <c r="D21" s="156"/>
      <c r="E21" s="157"/>
      <c r="F21" s="157"/>
      <c r="G21" s="155">
        <f>SUMIF(Proposta!$A$12:$A$39953,Identificação!$A21,Proposta!$H$12:$H$39953)</f>
        <v>0</v>
      </c>
    </row>
    <row r="22" spans="1:7" x14ac:dyDescent="0.25">
      <c r="A22" s="36"/>
      <c r="B22" s="37"/>
      <c r="C22" s="155">
        <f>SUMIF('Orçamento-base'!$A$12:$A$39943,Identificação!$A22,'Orçamento-base'!$K$12:$K$39943)</f>
        <v>0</v>
      </c>
      <c r="D22" s="156"/>
      <c r="E22" s="157"/>
      <c r="F22" s="157"/>
      <c r="G22" s="155">
        <f>SUMIF(Proposta!$A$12:$A$39953,Identificação!$A22,Proposta!$H$12:$H$39953)</f>
        <v>0</v>
      </c>
    </row>
    <row r="23" spans="1:7" x14ac:dyDescent="0.25">
      <c r="A23" s="36"/>
      <c r="B23" s="37"/>
      <c r="C23" s="155">
        <f>SUMIF('Orçamento-base'!$A$12:$A$39943,Identificação!$A23,'Orçamento-base'!$K$12:$K$39943)</f>
        <v>0</v>
      </c>
      <c r="D23" s="156"/>
      <c r="E23" s="157"/>
      <c r="F23" s="157"/>
      <c r="G23" s="155">
        <f>SUMIF(Proposta!$A$12:$A$39953,Identificação!$A23,Proposta!$H$12:$H$39953)</f>
        <v>0</v>
      </c>
    </row>
    <row r="24" spans="1:7" x14ac:dyDescent="0.25">
      <c r="A24" s="36"/>
      <c r="B24" s="37"/>
      <c r="C24" s="155">
        <f>SUMIF('Orçamento-base'!$A$12:$A$39943,Identificação!$A24,'Orçamento-base'!$K$12:$K$39943)</f>
        <v>0</v>
      </c>
      <c r="D24" s="156"/>
      <c r="E24" s="157"/>
      <c r="F24" s="157"/>
      <c r="G24" s="155">
        <f>SUMIF(Proposta!$A$12:$A$39953,Identificação!$A24,Proposta!$H$12:$H$39953)</f>
        <v>0</v>
      </c>
    </row>
    <row r="25" spans="1:7" x14ac:dyDescent="0.25">
      <c r="A25" s="36"/>
      <c r="B25" s="37"/>
      <c r="C25" s="155">
        <f>SUMIF('Orçamento-base'!$A$12:$A$39943,Identificação!$A25,'Orçamento-base'!$K$12:$K$39943)</f>
        <v>0</v>
      </c>
      <c r="D25" s="156"/>
      <c r="E25" s="157"/>
      <c r="F25" s="157"/>
      <c r="G25" s="155">
        <f>SUMIF(Proposta!$A$12:$A$39953,Identificação!$A25,Proposta!$H$12:$H$39953)</f>
        <v>0</v>
      </c>
    </row>
    <row r="26" spans="1:7" x14ac:dyDescent="0.25">
      <c r="A26" s="36"/>
      <c r="B26" s="37"/>
      <c r="C26" s="155">
        <f>SUMIF('Orçamento-base'!$A$12:$A$39943,Identificação!$A26,'Orçamento-base'!$K$12:$K$39943)</f>
        <v>0</v>
      </c>
      <c r="D26" s="156"/>
      <c r="E26" s="157"/>
      <c r="F26" s="157"/>
      <c r="G26" s="155">
        <f>SUMIF(Proposta!$A$12:$A$39953,Identificação!$A26,Proposta!$H$12:$H$39953)</f>
        <v>0</v>
      </c>
    </row>
    <row r="27" spans="1:7" x14ac:dyDescent="0.25">
      <c r="A27" s="36"/>
      <c r="B27" s="37"/>
      <c r="C27" s="155">
        <f>SUMIF('Orçamento-base'!$A$12:$A$39943,Identificação!$A27,'Orçamento-base'!$K$12:$K$39943)</f>
        <v>0</v>
      </c>
      <c r="D27" s="156"/>
      <c r="E27" s="157"/>
      <c r="F27" s="157"/>
      <c r="G27" s="155">
        <f>SUMIF(Proposta!$A$12:$A$39953,Identificação!$A27,Proposta!$H$12:$H$39953)</f>
        <v>0</v>
      </c>
    </row>
    <row r="28" spans="1:7" x14ac:dyDescent="0.25">
      <c r="A28" s="36"/>
      <c r="B28" s="37"/>
      <c r="C28" s="155">
        <f>SUMIF('Orçamento-base'!$A$12:$A$39943,Identificação!$A28,'Orçamento-base'!$K$12:$K$39943)</f>
        <v>0</v>
      </c>
      <c r="D28" s="156"/>
      <c r="E28" s="157"/>
      <c r="F28" s="157"/>
      <c r="G28" s="155">
        <f>SUMIF(Proposta!$A$12:$A$39953,Identificação!$A28,Proposta!$H$12:$H$39953)</f>
        <v>0</v>
      </c>
    </row>
    <row r="29" spans="1:7" x14ac:dyDescent="0.25">
      <c r="A29" s="36"/>
      <c r="B29" s="37"/>
      <c r="C29" s="155">
        <f>SUMIF('Orçamento-base'!$A$12:$A$39943,Identificação!$A29,'Orçamento-base'!$K$12:$K$39943)</f>
        <v>0</v>
      </c>
      <c r="D29" s="156"/>
      <c r="E29" s="157"/>
      <c r="F29" s="157"/>
      <c r="G29" s="155">
        <f>SUMIF(Proposta!$A$12:$A$39953,Identificação!$A29,Proposta!$H$12:$H$39953)</f>
        <v>0</v>
      </c>
    </row>
    <row r="30" spans="1:7" x14ac:dyDescent="0.25">
      <c r="A30" s="36"/>
      <c r="B30" s="37"/>
      <c r="C30" s="155">
        <f>SUMIF('Orçamento-base'!$A$12:$A$39943,Identificação!$A30,'Orçamento-base'!$K$12:$K$39943)</f>
        <v>0</v>
      </c>
      <c r="D30" s="156"/>
      <c r="E30" s="157"/>
      <c r="F30" s="157"/>
      <c r="G30" s="155">
        <f>SUMIF(Proposta!$A$12:$A$39953,Identificação!$A30,Proposta!$H$12:$H$39953)</f>
        <v>0</v>
      </c>
    </row>
    <row r="31" spans="1:7" x14ac:dyDescent="0.25">
      <c r="A31" s="36"/>
      <c r="B31" s="37"/>
      <c r="C31" s="155">
        <f>SUMIF('Orçamento-base'!$A$12:$A$39943,Identificação!$A31,'Orçamento-base'!$K$12:$K$39943)</f>
        <v>0</v>
      </c>
      <c r="D31" s="156"/>
      <c r="E31" s="157"/>
      <c r="F31" s="157"/>
      <c r="G31" s="155">
        <f>SUMIF(Proposta!$A$12:$A$39953,Identificação!$A31,Proposta!$H$12:$H$39953)</f>
        <v>0</v>
      </c>
    </row>
    <row r="32" spans="1:7" x14ac:dyDescent="0.25">
      <c r="A32" s="36"/>
      <c r="B32" s="37"/>
      <c r="C32" s="155">
        <f>SUMIF('Orçamento-base'!$A$12:$A$39943,Identificação!$A32,'Orçamento-base'!$K$12:$K$39943)</f>
        <v>0</v>
      </c>
      <c r="D32" s="156"/>
      <c r="E32" s="157"/>
      <c r="F32" s="157"/>
      <c r="G32" s="155">
        <f>SUMIF(Proposta!$A$12:$A$39953,Identificação!$A32,Proposta!$H$12:$H$39953)</f>
        <v>0</v>
      </c>
    </row>
    <row r="33" spans="1:7" x14ac:dyDescent="0.25">
      <c r="A33" s="36"/>
      <c r="B33" s="37"/>
      <c r="C33" s="155">
        <f>SUMIF('Orçamento-base'!$A$12:$A$39943,Identificação!$A33,'Orçamento-base'!$K$12:$K$39943)</f>
        <v>0</v>
      </c>
      <c r="D33" s="156"/>
      <c r="E33" s="157"/>
      <c r="F33" s="157"/>
      <c r="G33" s="155">
        <f>SUMIF(Proposta!$A$12:$A$39953,Identificação!$A33,Proposta!$H$12:$H$39953)</f>
        <v>0</v>
      </c>
    </row>
    <row r="34" spans="1:7" x14ac:dyDescent="0.25">
      <c r="A34" s="36"/>
      <c r="B34" s="37"/>
      <c r="C34" s="155">
        <f>SUMIF('Orçamento-base'!$A$12:$A$39943,Identificação!$A34,'Orçamento-base'!$K$12:$K$39943)</f>
        <v>0</v>
      </c>
      <c r="D34" s="156"/>
      <c r="E34" s="157"/>
      <c r="F34" s="157"/>
      <c r="G34" s="155">
        <f>SUMIF(Proposta!$A$12:$A$39953,Identificação!$A34,Proposta!$H$12:$H$39953)</f>
        <v>0</v>
      </c>
    </row>
    <row r="35" spans="1:7" x14ac:dyDescent="0.25">
      <c r="A35" s="36"/>
      <c r="B35" s="37"/>
      <c r="C35" s="155">
        <f>SUMIF('Orçamento-base'!$A$12:$A$39943,Identificação!$A35,'Orçamento-base'!$K$12:$K$39943)</f>
        <v>0</v>
      </c>
      <c r="D35" s="156"/>
      <c r="E35" s="157"/>
      <c r="F35" s="157"/>
      <c r="G35" s="155">
        <f>SUMIF(Proposta!$A$12:$A$39953,Identificação!$A35,Proposta!$H$12:$H$39953)</f>
        <v>0</v>
      </c>
    </row>
    <row r="36" spans="1:7" x14ac:dyDescent="0.25">
      <c r="A36" s="36"/>
      <c r="B36" s="37"/>
      <c r="C36" s="155">
        <f>SUMIF('Orçamento-base'!$A$12:$A$39943,Identificação!$A36,'Orçamento-base'!$K$12:$K$39943)</f>
        <v>0</v>
      </c>
      <c r="D36" s="156"/>
      <c r="E36" s="157"/>
      <c r="F36" s="157"/>
      <c r="G36" s="155">
        <f>SUMIF(Proposta!$A$12:$A$39953,Identificação!$A36,Proposta!$H$12:$H$39953)</f>
        <v>0</v>
      </c>
    </row>
    <row r="37" spans="1:7" x14ac:dyDescent="0.25">
      <c r="A37" s="36"/>
      <c r="B37" s="37"/>
      <c r="C37" s="155">
        <f>SUMIF('Orçamento-base'!$A$12:$A$39943,Identificação!$A37,'Orçamento-base'!$K$12:$K$39943)</f>
        <v>0</v>
      </c>
      <c r="D37" s="156"/>
      <c r="E37" s="157"/>
      <c r="F37" s="157"/>
      <c r="G37" s="155">
        <f>SUMIF(Proposta!$A$12:$A$39953,Identificação!$A37,Proposta!$H$12:$H$39953)</f>
        <v>0</v>
      </c>
    </row>
    <row r="38" spans="1:7" x14ac:dyDescent="0.25">
      <c r="A38" s="36"/>
      <c r="B38" s="37"/>
      <c r="C38" s="155">
        <f>SUMIF('Orçamento-base'!$A$12:$A$39943,Identificação!$A38,'Orçamento-base'!$K$12:$K$39943)</f>
        <v>0</v>
      </c>
      <c r="D38" s="156"/>
      <c r="E38" s="157"/>
      <c r="F38" s="157"/>
      <c r="G38" s="155">
        <f>SUMIF(Proposta!$A$12:$A$39953,Identificação!$A38,Proposta!$H$12:$H$39953)</f>
        <v>0</v>
      </c>
    </row>
    <row r="39" spans="1:7" x14ac:dyDescent="0.25">
      <c r="A39" s="36"/>
      <c r="B39" s="37"/>
      <c r="C39" s="155">
        <f>SUMIF('Orçamento-base'!$A$12:$A$39943,Identificação!$A39,'Orçamento-base'!$K$12:$K$39943)</f>
        <v>0</v>
      </c>
      <c r="D39" s="156"/>
      <c r="E39" s="157"/>
      <c r="F39" s="157"/>
      <c r="G39" s="155">
        <f>SUMIF(Proposta!$A$12:$A$39953,Identificação!$A39,Proposta!$H$12:$H$39953)</f>
        <v>0</v>
      </c>
    </row>
    <row r="40" spans="1:7" x14ac:dyDescent="0.25">
      <c r="A40" s="36"/>
      <c r="B40" s="37"/>
      <c r="C40" s="155">
        <f>SUMIF('Orçamento-base'!$A$12:$A$39943,Identificação!$A40,'Orçamento-base'!$K$12:$K$39943)</f>
        <v>0</v>
      </c>
      <c r="D40" s="156"/>
      <c r="E40" s="157"/>
      <c r="F40" s="157"/>
      <c r="G40" s="155">
        <f>SUMIF(Proposta!$A$12:$A$39953,Identificação!$A40,Proposta!$H$12:$H$39953)</f>
        <v>0</v>
      </c>
    </row>
    <row r="41" spans="1:7" x14ac:dyDescent="0.25">
      <c r="A41" s="36"/>
      <c r="B41" s="37"/>
      <c r="C41" s="155">
        <f>SUMIF('Orçamento-base'!$A$12:$A$39943,Identificação!$A41,'Orçamento-base'!$K$12:$K$39943)</f>
        <v>0</v>
      </c>
      <c r="D41" s="156"/>
      <c r="E41" s="157"/>
      <c r="F41" s="157"/>
      <c r="G41" s="155">
        <f>SUMIF(Proposta!$A$12:$A$39953,Identificação!$A41,Proposta!$H$12:$H$39953)</f>
        <v>0</v>
      </c>
    </row>
    <row r="42" spans="1:7" x14ac:dyDescent="0.25">
      <c r="A42" s="36"/>
      <c r="B42" s="37"/>
      <c r="C42" s="155">
        <f>SUMIF('Orçamento-base'!$A$12:$A$39943,Identificação!$A42,'Orçamento-base'!$K$12:$K$39943)</f>
        <v>0</v>
      </c>
      <c r="D42" s="156"/>
      <c r="E42" s="157"/>
      <c r="F42" s="157"/>
      <c r="G42" s="155">
        <f>SUMIF(Proposta!$A$12:$A$39953,Identificação!$A42,Proposta!$H$12:$H$39953)</f>
        <v>0</v>
      </c>
    </row>
    <row r="43" spans="1:7" x14ac:dyDescent="0.25">
      <c r="A43" s="36"/>
      <c r="B43" s="37"/>
      <c r="C43" s="155">
        <f>SUMIF('Orçamento-base'!$A$12:$A$39943,Identificação!$A43,'Orçamento-base'!$K$12:$K$39943)</f>
        <v>0</v>
      </c>
      <c r="D43" s="156"/>
      <c r="E43" s="157"/>
      <c r="F43" s="157"/>
      <c r="G43" s="155">
        <f>SUMIF(Proposta!$A$12:$A$39953,Identificação!$A43,Proposta!$H$12:$H$39953)</f>
        <v>0</v>
      </c>
    </row>
    <row r="44" spans="1:7" x14ac:dyDescent="0.25">
      <c r="A44" s="36"/>
      <c r="B44" s="37"/>
      <c r="C44" s="155">
        <f>SUMIF('Orçamento-base'!$A$12:$A$39943,Identificação!$A44,'Orçamento-base'!$K$12:$K$39943)</f>
        <v>0</v>
      </c>
      <c r="D44" s="156"/>
      <c r="E44" s="157"/>
      <c r="F44" s="157"/>
      <c r="G44" s="155">
        <f>SUMIF(Proposta!$A$12:$A$39953,Identificação!$A44,Proposta!$H$12:$H$39953)</f>
        <v>0</v>
      </c>
    </row>
    <row r="45" spans="1:7" x14ac:dyDescent="0.25">
      <c r="A45" s="36"/>
      <c r="B45" s="37"/>
      <c r="C45" s="155">
        <f>SUMIF('Orçamento-base'!$A$12:$A$39943,Identificação!$A45,'Orçamento-base'!$K$12:$K$39943)</f>
        <v>0</v>
      </c>
      <c r="D45" s="156"/>
      <c r="E45" s="157"/>
      <c r="F45" s="157"/>
      <c r="G45" s="155">
        <f>SUMIF(Proposta!$A$12:$A$39953,Identificação!$A45,Proposta!$H$12:$H$39953)</f>
        <v>0</v>
      </c>
    </row>
    <row r="46" spans="1:7" x14ac:dyDescent="0.25">
      <c r="A46" s="36"/>
      <c r="B46" s="37"/>
      <c r="C46" s="155">
        <f>SUMIF('Orçamento-base'!$A$12:$A$39943,Identificação!$A46,'Orçamento-base'!$K$12:$K$39943)</f>
        <v>0</v>
      </c>
      <c r="D46" s="156"/>
      <c r="E46" s="157"/>
      <c r="F46" s="157"/>
      <c r="G46" s="155">
        <f>SUMIF(Proposta!$A$12:$A$39953,Identificação!$A46,Proposta!$H$12:$H$39953)</f>
        <v>0</v>
      </c>
    </row>
    <row r="47" spans="1:7" x14ac:dyDescent="0.25">
      <c r="A47" s="36"/>
      <c r="B47" s="37"/>
      <c r="C47" s="155">
        <f>SUMIF('Orçamento-base'!$A$12:$A$39943,Identificação!$A47,'Orçamento-base'!$K$12:$K$39943)</f>
        <v>0</v>
      </c>
      <c r="D47" s="156"/>
      <c r="E47" s="157"/>
      <c r="F47" s="157"/>
      <c r="G47" s="155">
        <f>SUMIF(Proposta!$A$12:$A$39953,Identificação!$A47,Proposta!$H$12:$H$39953)</f>
        <v>0</v>
      </c>
    </row>
    <row r="48" spans="1:7" x14ac:dyDescent="0.25">
      <c r="A48" s="36"/>
      <c r="B48" s="37"/>
      <c r="C48" s="155">
        <f>SUMIF('Orçamento-base'!$A$12:$A$39943,Identificação!$A48,'Orçamento-base'!$K$12:$K$39943)</f>
        <v>0</v>
      </c>
      <c r="D48" s="156"/>
      <c r="E48" s="157"/>
      <c r="F48" s="157"/>
      <c r="G48" s="155">
        <f>SUMIF(Proposta!$A$12:$A$39953,Identificação!$A48,Proposta!$H$12:$H$39953)</f>
        <v>0</v>
      </c>
    </row>
    <row r="49" spans="1:7" x14ac:dyDescent="0.25">
      <c r="A49" s="36"/>
      <c r="B49" s="37"/>
      <c r="C49" s="155">
        <f>SUMIF('Orçamento-base'!$A$12:$A$39943,Identificação!$A49,'Orçamento-base'!$K$12:$K$39943)</f>
        <v>0</v>
      </c>
      <c r="D49" s="156"/>
      <c r="E49" s="157"/>
      <c r="F49" s="157"/>
      <c r="G49" s="155">
        <f>SUMIF(Proposta!$A$12:$A$39953,Identificação!$A49,Proposta!$H$12:$H$39953)</f>
        <v>0</v>
      </c>
    </row>
    <row r="50" spans="1:7" x14ac:dyDescent="0.25">
      <c r="A50" s="36"/>
      <c r="B50" s="37"/>
      <c r="C50" s="155">
        <f>SUMIF('Orçamento-base'!$A$12:$A$39943,Identificação!$A50,'Orçamento-base'!$K$12:$K$39943)</f>
        <v>0</v>
      </c>
      <c r="D50" s="156"/>
      <c r="E50" s="157"/>
      <c r="F50" s="157"/>
      <c r="G50" s="155">
        <f>SUMIF(Proposta!$A$12:$A$39953,Identificação!$A50,Proposta!$H$12:$H$39953)</f>
        <v>0</v>
      </c>
    </row>
    <row r="51" spans="1:7" x14ac:dyDescent="0.25">
      <c r="A51" s="36"/>
      <c r="B51" s="37"/>
      <c r="C51" s="155">
        <f>SUMIF('Orçamento-base'!$A$12:$A$39943,Identificação!$A51,'Orçamento-base'!$K$12:$K$39943)</f>
        <v>0</v>
      </c>
      <c r="D51" s="156"/>
      <c r="E51" s="157"/>
      <c r="F51" s="157"/>
      <c r="G51" s="155">
        <f>SUMIF(Proposta!$A$12:$A$39953,Identificação!$A51,Proposta!$H$12:$H$39953)</f>
        <v>0</v>
      </c>
    </row>
    <row r="52" spans="1:7" x14ac:dyDescent="0.25">
      <c r="A52" s="36"/>
      <c r="B52" s="37"/>
      <c r="C52" s="155">
        <f>SUMIF('Orçamento-base'!$A$12:$A$39943,Identificação!$A52,'Orçamento-base'!$K$12:$K$39943)</f>
        <v>0</v>
      </c>
      <c r="D52" s="156"/>
      <c r="E52" s="157"/>
      <c r="F52" s="157"/>
      <c r="G52" s="155">
        <f>SUMIF(Proposta!$A$12:$A$39953,Identificação!$A52,Proposta!$H$12:$H$39953)</f>
        <v>0</v>
      </c>
    </row>
    <row r="53" spans="1:7" x14ac:dyDescent="0.25">
      <c r="A53" s="36"/>
      <c r="B53" s="37"/>
      <c r="C53" s="155">
        <f>SUMIF('Orçamento-base'!$A$12:$A$39943,Identificação!$A53,'Orçamento-base'!$K$12:$K$39943)</f>
        <v>0</v>
      </c>
      <c r="D53" s="156"/>
      <c r="E53" s="157"/>
      <c r="F53" s="157"/>
      <c r="G53" s="155">
        <f>SUMIF(Proposta!$A$12:$A$39953,Identificação!$A53,Proposta!$H$12:$H$39953)</f>
        <v>0</v>
      </c>
    </row>
    <row r="54" spans="1:7" x14ac:dyDescent="0.25">
      <c r="A54" s="36"/>
      <c r="B54" s="37"/>
      <c r="C54" s="155">
        <f>SUMIF('Orçamento-base'!$A$12:$A$39943,Identificação!$A54,'Orçamento-base'!$K$12:$K$39943)</f>
        <v>0</v>
      </c>
      <c r="D54" s="156"/>
      <c r="E54" s="157"/>
      <c r="F54" s="157"/>
      <c r="G54" s="155">
        <f>SUMIF(Proposta!$A$12:$A$39953,Identificação!$A54,Proposta!$H$12:$H$39953)</f>
        <v>0</v>
      </c>
    </row>
    <row r="55" spans="1:7" x14ac:dyDescent="0.25">
      <c r="A55" s="36"/>
      <c r="B55" s="37"/>
      <c r="C55" s="155">
        <f>SUMIF('Orçamento-base'!$A$12:$A$39943,Identificação!$A55,'Orçamento-base'!$K$12:$K$39943)</f>
        <v>0</v>
      </c>
      <c r="D55" s="156"/>
      <c r="E55" s="157"/>
      <c r="F55" s="157"/>
      <c r="G55" s="155">
        <f>SUMIF(Proposta!$A$12:$A$39953,Identificação!$A55,Proposta!$H$12:$H$39953)</f>
        <v>0</v>
      </c>
    </row>
    <row r="56" spans="1:7" x14ac:dyDescent="0.25">
      <c r="A56" s="36"/>
      <c r="B56" s="37"/>
      <c r="C56" s="155">
        <f>SUMIF('Orçamento-base'!$A$12:$A$39943,Identificação!$A56,'Orçamento-base'!$K$12:$K$39943)</f>
        <v>0</v>
      </c>
      <c r="D56" s="156"/>
      <c r="E56" s="157"/>
      <c r="F56" s="157"/>
      <c r="G56" s="155">
        <f>SUMIF(Proposta!$A$12:$A$39953,Identificação!$A56,Proposta!$H$12:$H$39953)</f>
        <v>0</v>
      </c>
    </row>
    <row r="57" spans="1:7" x14ac:dyDescent="0.25">
      <c r="A57" s="36"/>
      <c r="B57" s="37"/>
      <c r="C57" s="155">
        <f>SUMIF('Orçamento-base'!$A$12:$A$39943,Identificação!$A57,'Orçamento-base'!$K$12:$K$39943)</f>
        <v>0</v>
      </c>
      <c r="D57" s="156"/>
      <c r="E57" s="157"/>
      <c r="F57" s="157"/>
      <c r="G57" s="155">
        <f>SUMIF(Proposta!$A$12:$A$39953,Identificação!$A57,Proposta!$H$12:$H$39953)</f>
        <v>0</v>
      </c>
    </row>
    <row r="58" spans="1:7" x14ac:dyDescent="0.25">
      <c r="A58" s="36"/>
      <c r="B58" s="37"/>
      <c r="C58" s="155">
        <f>SUMIF('Orçamento-base'!$A$12:$A$39943,Identificação!$A58,'Orçamento-base'!$K$12:$K$39943)</f>
        <v>0</v>
      </c>
      <c r="D58" s="156"/>
      <c r="E58" s="157"/>
      <c r="F58" s="157"/>
      <c r="G58" s="155">
        <f>SUMIF(Proposta!$A$12:$A$39953,Identificação!$A58,Proposta!$H$12:$H$39953)</f>
        <v>0</v>
      </c>
    </row>
    <row r="59" spans="1:7" x14ac:dyDescent="0.25">
      <c r="A59" s="36"/>
      <c r="B59" s="37"/>
      <c r="C59" s="155">
        <f>SUMIF('Orçamento-base'!$A$12:$A$39943,Identificação!$A59,'Orçamento-base'!$K$12:$K$39943)</f>
        <v>0</v>
      </c>
      <c r="D59" s="156"/>
      <c r="E59" s="157"/>
      <c r="F59" s="157"/>
      <c r="G59" s="155">
        <f>SUMIF(Proposta!$A$12:$A$39953,Identificação!$A59,Proposta!$H$12:$H$39953)</f>
        <v>0</v>
      </c>
    </row>
    <row r="60" spans="1:7" x14ac:dyDescent="0.25">
      <c r="A60" s="36"/>
      <c r="B60" s="37"/>
      <c r="C60" s="155">
        <f>SUMIF('Orçamento-base'!$A$12:$A$39943,Identificação!$A60,'Orçamento-base'!$K$12:$K$39943)</f>
        <v>0</v>
      </c>
      <c r="D60" s="156"/>
      <c r="E60" s="157"/>
      <c r="F60" s="157"/>
      <c r="G60" s="155">
        <f>SUMIF(Proposta!$A$12:$A$39953,Identificação!$A60,Proposta!$H$12:$H$39953)</f>
        <v>0</v>
      </c>
    </row>
    <row r="61" spans="1:7" x14ac:dyDescent="0.25">
      <c r="A61" s="36"/>
      <c r="B61" s="37"/>
      <c r="C61" s="155">
        <f>SUMIF('Orçamento-base'!$A$12:$A$39943,Identificação!$A61,'Orçamento-base'!$K$12:$K$39943)</f>
        <v>0</v>
      </c>
      <c r="D61" s="156"/>
      <c r="E61" s="157"/>
      <c r="F61" s="157"/>
      <c r="G61" s="155">
        <f>SUMIF(Proposta!$A$12:$A$39953,Identificação!$A61,Proposta!$H$12:$H$39953)</f>
        <v>0</v>
      </c>
    </row>
    <row r="62" spans="1:7" x14ac:dyDescent="0.25">
      <c r="A62" s="36"/>
      <c r="B62" s="37"/>
      <c r="C62" s="155">
        <f>SUMIF('Orçamento-base'!$A$12:$A$39943,Identificação!$A62,'Orçamento-base'!$K$12:$K$39943)</f>
        <v>0</v>
      </c>
      <c r="D62" s="156"/>
      <c r="E62" s="157"/>
      <c r="F62" s="157"/>
      <c r="G62" s="155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7"/>
  <sheetViews>
    <sheetView tabSelected="1" zoomScaleNormal="100" workbookViewId="0">
      <selection activeCell="G7" sqref="G7"/>
    </sheetView>
  </sheetViews>
  <sheetFormatPr defaultColWidth="9.140625" defaultRowHeight="15" x14ac:dyDescent="0.25"/>
  <cols>
    <col min="1" max="1" width="8.28515625" style="65" customWidth="1"/>
    <col min="2" max="2" width="8.5703125" style="65" customWidth="1"/>
    <col min="3" max="3" width="6.28515625" style="69" customWidth="1"/>
    <col min="4" max="4" width="14.140625" style="65" customWidth="1"/>
    <col min="5" max="5" width="10.85546875" style="180" customWidth="1"/>
    <col min="6" max="6" width="11" style="107" customWidth="1"/>
    <col min="7" max="7" width="51.85546875" style="68" customWidth="1"/>
    <col min="8" max="8" width="11.140625" style="162" bestFit="1" customWidth="1"/>
    <col min="9" max="9" width="9.7109375" style="74" customWidth="1"/>
    <col min="10" max="10" width="11.42578125" style="174" customWidth="1"/>
    <col min="11" max="11" width="16.42578125" style="68" bestFit="1" customWidth="1"/>
    <col min="12" max="12" width="8" style="148" customWidth="1"/>
    <col min="13" max="13" width="12.7109375" style="149" customWidth="1"/>
    <col min="14" max="14" width="7.140625" style="70" hidden="1" customWidth="1"/>
    <col min="15" max="15" width="57.28515625" style="67" hidden="1" customWidth="1"/>
    <col min="16" max="16" width="7.140625" style="67" hidden="1" customWidth="1"/>
    <col min="17" max="17" width="47.7109375" style="67" hidden="1" customWidth="1"/>
    <col min="18" max="18" width="26.85546875" style="65" hidden="1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05" t="s">
        <v>3676</v>
      </c>
      <c r="B1" s="206"/>
      <c r="C1" s="206"/>
      <c r="D1" s="206"/>
      <c r="E1" s="206"/>
      <c r="F1" s="206"/>
      <c r="G1" s="206"/>
      <c r="H1" s="206"/>
      <c r="I1" s="206"/>
      <c r="J1" s="206"/>
      <c r="K1" s="207"/>
      <c r="L1" s="141"/>
      <c r="M1" s="142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08" t="str">
        <f>IF(Identificação!B2=0,"",Identificação!B2)</f>
        <v>Tomada de Preços</v>
      </c>
      <c r="D2" s="208"/>
      <c r="E2" s="208"/>
      <c r="F2" s="208"/>
      <c r="G2" s="208"/>
      <c r="H2" s="43" t="s">
        <v>151</v>
      </c>
      <c r="I2" s="44">
        <f>IF(Identificação!E2=0,"",Identificação!E2)</f>
        <v>15</v>
      </c>
      <c r="J2" s="43" t="s">
        <v>152</v>
      </c>
      <c r="K2" s="44">
        <f>IF(Identificação!G2=0,"",Identificação!G2)</f>
        <v>2022</v>
      </c>
      <c r="L2" s="143"/>
      <c r="M2" s="143"/>
    </row>
    <row r="3" spans="1:18" s="45" customFormat="1" ht="32.25" customHeight="1" thickBot="1" x14ac:dyDescent="0.3">
      <c r="A3" s="214" t="s">
        <v>153</v>
      </c>
      <c r="B3" s="215"/>
      <c r="C3" s="216" t="str">
        <f>IF(Identificação!B3=0,"",Identificação!B3)</f>
        <v>Contratação de Empresa com mão de obra e material para Amplia-ção da EMEI Santa Rita de Cássia, conforme memorial descritivo e projeto em anexo ao edital</v>
      </c>
      <c r="D3" s="216"/>
      <c r="E3" s="216"/>
      <c r="F3" s="216"/>
      <c r="G3" s="216"/>
      <c r="H3" s="216"/>
      <c r="I3" s="216"/>
      <c r="J3" s="216"/>
      <c r="K3" s="217"/>
      <c r="L3" s="143"/>
      <c r="M3" s="143"/>
    </row>
    <row r="4" spans="1:18" s="45" customFormat="1" ht="15.75" thickBot="1" x14ac:dyDescent="0.3">
      <c r="A4" s="46" t="s">
        <v>176</v>
      </c>
      <c r="B4" s="47"/>
      <c r="C4" s="210" t="str">
        <f>IF(Identificação!B4=0,"",Identificação!B4)</f>
        <v>MUNICIPIO DE SOBRADINHO</v>
      </c>
      <c r="D4" s="210"/>
      <c r="E4" s="210"/>
      <c r="F4" s="210"/>
      <c r="G4" s="210"/>
      <c r="H4" s="210"/>
      <c r="I4" s="210"/>
      <c r="J4" s="75" t="s">
        <v>173</v>
      </c>
      <c r="K4" s="160" t="str">
        <f>IF(Identificação!G4=0,"",Identificação!G4)</f>
        <v>87592861000194</v>
      </c>
      <c r="L4" s="143"/>
      <c r="M4" s="143"/>
    </row>
    <row r="5" spans="1:18" s="45" customFormat="1" ht="15.75" thickBot="1" x14ac:dyDescent="0.3">
      <c r="A5" s="46" t="s">
        <v>169</v>
      </c>
      <c r="B5" s="47"/>
      <c r="C5" s="210" t="str">
        <f>IF(Identificação!B5=0,"",Identificação!B5)</f>
        <v>Obras e Serviços de Engenharia</v>
      </c>
      <c r="D5" s="210"/>
      <c r="E5" s="210"/>
      <c r="F5" s="210"/>
      <c r="G5" s="211"/>
      <c r="I5" s="99"/>
      <c r="J5" s="48"/>
      <c r="K5" s="49"/>
      <c r="L5" s="144"/>
      <c r="M5" s="143"/>
    </row>
    <row r="6" spans="1:18" s="45" customFormat="1" ht="15.75" thickBot="1" x14ac:dyDescent="0.3">
      <c r="A6" s="46" t="s">
        <v>3762</v>
      </c>
      <c r="B6" s="50"/>
      <c r="C6" s="212">
        <f>SUMIFS(K12:K39943,B12:B39943,"&gt;0",K12:K39943,"&lt;&gt;0")</f>
        <v>425730.39999999997</v>
      </c>
      <c r="D6" s="212"/>
      <c r="E6" s="212"/>
      <c r="F6" s="212"/>
      <c r="G6" s="213"/>
      <c r="I6" s="51"/>
      <c r="J6" s="51"/>
      <c r="K6" s="52"/>
      <c r="L6" s="143"/>
      <c r="M6" s="143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3"/>
      <c r="M7" s="143"/>
    </row>
    <row r="8" spans="1:18" s="45" customFormat="1" ht="19.5" customHeight="1" x14ac:dyDescent="0.25">
      <c r="A8" s="159" t="s">
        <v>3932</v>
      </c>
      <c r="B8" s="53"/>
      <c r="C8" s="53"/>
      <c r="G8" s="54"/>
      <c r="I8" s="51"/>
      <c r="J8" s="51"/>
      <c r="K8" s="52"/>
      <c r="L8" s="143"/>
      <c r="M8" s="143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5"/>
      <c r="M9" s="145"/>
      <c r="R9" s="45"/>
    </row>
    <row r="10" spans="1:18" s="40" customFormat="1" ht="15" customHeight="1" x14ac:dyDescent="0.25">
      <c r="A10" s="197" t="s">
        <v>3761</v>
      </c>
      <c r="B10" s="197" t="s">
        <v>3759</v>
      </c>
      <c r="C10" s="197" t="s">
        <v>3760</v>
      </c>
      <c r="D10" s="201" t="s">
        <v>3675</v>
      </c>
      <c r="E10" s="199" t="s">
        <v>168</v>
      </c>
      <c r="F10" s="203" t="s">
        <v>3674</v>
      </c>
      <c r="G10" s="201" t="s">
        <v>156</v>
      </c>
      <c r="H10" s="222" t="s">
        <v>165</v>
      </c>
      <c r="I10" s="223"/>
      <c r="J10" s="223"/>
      <c r="K10" s="223"/>
      <c r="L10" s="223"/>
      <c r="M10" s="224"/>
      <c r="N10" s="218" t="s">
        <v>177</v>
      </c>
      <c r="O10" s="219"/>
      <c r="P10" s="220" t="s">
        <v>178</v>
      </c>
      <c r="Q10" s="221"/>
      <c r="R10" s="209" t="s">
        <v>3678</v>
      </c>
    </row>
    <row r="11" spans="1:18" s="40" customFormat="1" ht="45" x14ac:dyDescent="0.25">
      <c r="A11" s="198"/>
      <c r="B11" s="198"/>
      <c r="C11" s="198"/>
      <c r="D11" s="202"/>
      <c r="E11" s="200"/>
      <c r="F11" s="204"/>
      <c r="G11" s="202"/>
      <c r="H11" s="108" t="s">
        <v>157</v>
      </c>
      <c r="I11" s="109" t="s">
        <v>158</v>
      </c>
      <c r="J11" s="63" t="s">
        <v>159</v>
      </c>
      <c r="K11" s="63" t="s">
        <v>160</v>
      </c>
      <c r="L11" s="146" t="s">
        <v>166</v>
      </c>
      <c r="M11" s="146" t="s">
        <v>167</v>
      </c>
      <c r="N11" s="64" t="s">
        <v>3786</v>
      </c>
      <c r="O11" s="89" t="s">
        <v>185</v>
      </c>
      <c r="P11" s="64" t="s">
        <v>3786</v>
      </c>
      <c r="Q11" s="113" t="s">
        <v>185</v>
      </c>
      <c r="R11" s="209"/>
    </row>
    <row r="12" spans="1:18" ht="30" x14ac:dyDescent="0.25">
      <c r="A12" s="112">
        <v>1</v>
      </c>
      <c r="B12" s="87">
        <f>IF(AND(G12&lt;&gt;"",H12&gt;0,I12&lt;&gt;"",J12&lt;&gt;0,K12&lt;&gt;0),COUNT($B$11:B11)+1,"")</f>
        <v>1</v>
      </c>
      <c r="C12" s="72" t="s">
        <v>4005</v>
      </c>
      <c r="D12" s="140" t="s">
        <v>3776</v>
      </c>
      <c r="E12" s="179">
        <v>99059</v>
      </c>
      <c r="F12" s="106">
        <v>44604</v>
      </c>
      <c r="G12" s="66" t="s">
        <v>4006</v>
      </c>
      <c r="H12" s="173">
        <v>74.67</v>
      </c>
      <c r="I12" s="165" t="s">
        <v>3694</v>
      </c>
      <c r="J12" s="173">
        <v>54</v>
      </c>
      <c r="K12" s="85">
        <f>IFERROR(IF(H12*J12&lt;&gt;0,ROUND(ROUND(H12,4)*ROUND(J12,4),2),""),"")</f>
        <v>4032.18</v>
      </c>
      <c r="L12" s="147">
        <v>0.21</v>
      </c>
      <c r="M12" s="147">
        <v>0.69189999999999996</v>
      </c>
      <c r="N12" s="72"/>
      <c r="O12" s="86" t="str">
        <f ca="1">IF(N12="","", INDIRECT("base!"&amp;ADDRESS(MATCH(N12,base!$C$2:'base'!$C$133,0)+1,4,4)))</f>
        <v/>
      </c>
      <c r="P12" s="66"/>
      <c r="Q12" s="86" t="str">
        <f ca="1">IF(P12="","", INDIRECT("base!"&amp;ADDRESS(MATCH(CONCATENATE(N12,"|",P12),base!$G$2:'base'!$G$1817,0)+1,6,4)))</f>
        <v/>
      </c>
      <c r="R12" s="66"/>
    </row>
    <row r="13" spans="1:18" x14ac:dyDescent="0.25">
      <c r="A13" s="165">
        <v>1</v>
      </c>
      <c r="B13" s="87" t="str">
        <f>IF(AND(G13&lt;&gt;"",H13&gt;0,I13&lt;&gt;"",J13&lt;&gt;0,K13&lt;&gt;0),COUNT($B$11:B12)+1,"")</f>
        <v/>
      </c>
      <c r="C13" s="72"/>
      <c r="D13" s="140"/>
      <c r="E13" s="179"/>
      <c r="F13" s="106"/>
      <c r="G13" s="66"/>
      <c r="H13" s="173"/>
      <c r="I13" s="165"/>
      <c r="J13" s="173"/>
      <c r="K13" s="166" t="str">
        <f>IFERROR(IF(H13*J13&lt;&gt;0,ROUND(ROUND(H13,4)*ROUND(J13,4),2),""),"")</f>
        <v/>
      </c>
      <c r="L13" s="147"/>
      <c r="M13" s="147"/>
      <c r="N13" s="72"/>
      <c r="O13" s="86" t="str">
        <f ca="1">IF(N13="","", INDIRECT("base!"&amp;ADDRESS(MATCH(N13,base!$C$2:'base'!$C$133,0)+1,4,4)))</f>
        <v/>
      </c>
      <c r="P13" s="66"/>
      <c r="Q13" s="86" t="str">
        <f ca="1">IF(P13="","", INDIRECT("base!"&amp;ADDRESS(MATCH(CONCATENATE(N13,"|",P13),base!$G$2:'base'!$G$1817,0)+1,6,4)))</f>
        <v/>
      </c>
      <c r="R13" s="66"/>
    </row>
    <row r="14" spans="1:18" ht="45" x14ac:dyDescent="0.25">
      <c r="A14" s="165">
        <v>1</v>
      </c>
      <c r="B14" s="177">
        <v>2</v>
      </c>
      <c r="C14" s="72" t="s">
        <v>4007</v>
      </c>
      <c r="D14" s="140" t="s">
        <v>3776</v>
      </c>
      <c r="E14" s="181" t="s">
        <v>4016</v>
      </c>
      <c r="F14" s="106">
        <v>44604</v>
      </c>
      <c r="G14" s="66" t="s">
        <v>4012</v>
      </c>
      <c r="H14" s="173">
        <v>18.11</v>
      </c>
      <c r="I14" s="165" t="s">
        <v>3696</v>
      </c>
      <c r="J14" s="173">
        <v>134.55000000000001</v>
      </c>
      <c r="K14" s="155">
        <f>IFERROR(IF(H14*J14&lt;&gt;0,ROUND(ROUND(H14,4)*ROUND(J14,4),2),""),"")</f>
        <v>2436.6999999999998</v>
      </c>
      <c r="L14" s="147">
        <v>0.21</v>
      </c>
      <c r="M14" s="147">
        <v>0.69189999999999996</v>
      </c>
      <c r="N14" s="72"/>
      <c r="O14" s="178" t="str">
        <f ca="1">IF(N14="","", INDIRECT("base!"&amp;ADDRESS(MATCH(N14,base!$C$2:'base'!$C$133,0)+1,4,4)))</f>
        <v/>
      </c>
      <c r="P14" s="66"/>
      <c r="Q14" s="178" t="str">
        <f ca="1">IF(P14="","", INDIRECT("base!"&amp;ADDRESS(MATCH(CONCATENATE(N14,"|",P14),base!$G$2:'base'!$G$1817,0)+1,6,4)))</f>
        <v/>
      </c>
      <c r="R14" s="66"/>
    </row>
    <row r="15" spans="1:18" ht="45" x14ac:dyDescent="0.25">
      <c r="A15" s="165">
        <v>1</v>
      </c>
      <c r="B15" s="177">
        <v>3</v>
      </c>
      <c r="C15" s="72" t="s">
        <v>4008</v>
      </c>
      <c r="D15" s="140" t="s">
        <v>3776</v>
      </c>
      <c r="E15" s="181" t="s">
        <v>4016</v>
      </c>
      <c r="F15" s="106">
        <v>44604</v>
      </c>
      <c r="G15" s="66" t="s">
        <v>4013</v>
      </c>
      <c r="H15" s="173">
        <v>31.9</v>
      </c>
      <c r="I15" s="165" t="s">
        <v>3695</v>
      </c>
      <c r="J15" s="173">
        <v>134.55000000000001</v>
      </c>
      <c r="K15" s="155">
        <f t="shared" ref="K15:K78" si="0">IFERROR(IF(H15*J15&lt;&gt;0,ROUND(ROUND(H15,4)*ROUND(J15,4),2),""),"")</f>
        <v>4292.1499999999996</v>
      </c>
      <c r="L15" s="147">
        <v>0.21</v>
      </c>
      <c r="M15" s="147">
        <v>0.69189999999999996</v>
      </c>
      <c r="N15" s="72"/>
      <c r="O15" s="178" t="str">
        <f ca="1">IF(N15="","", INDIRECT("base!"&amp;ADDRESS(MATCH(N15,base!$C$2:'base'!$C$133,0)+1,4,4)))</f>
        <v/>
      </c>
      <c r="P15" s="66"/>
      <c r="Q15" s="178" t="str">
        <f ca="1">IF(P15="","", INDIRECT("base!"&amp;ADDRESS(MATCH(CONCATENATE(N15,"|",P15),base!$G$2:'base'!$G$1817,0)+1,6,4)))</f>
        <v/>
      </c>
      <c r="R15" s="66"/>
    </row>
    <row r="16" spans="1:18" ht="30" x14ac:dyDescent="0.25">
      <c r="A16" s="165">
        <v>1</v>
      </c>
      <c r="B16" s="177">
        <v>4</v>
      </c>
      <c r="C16" s="72" t="s">
        <v>4009</v>
      </c>
      <c r="D16" s="140" t="s">
        <v>3776</v>
      </c>
      <c r="E16" s="181" t="s">
        <v>4017</v>
      </c>
      <c r="F16" s="106">
        <v>44604</v>
      </c>
      <c r="G16" s="66" t="s">
        <v>4015</v>
      </c>
      <c r="H16" s="173">
        <v>101.37</v>
      </c>
      <c r="I16" s="165" t="s">
        <v>3700</v>
      </c>
      <c r="J16" s="173">
        <v>16.79</v>
      </c>
      <c r="K16" s="155">
        <f t="shared" si="0"/>
        <v>1702</v>
      </c>
      <c r="L16" s="147">
        <v>0.21</v>
      </c>
      <c r="M16" s="147">
        <v>0.69189999999999996</v>
      </c>
      <c r="N16" s="72"/>
      <c r="O16" s="178" t="str">
        <f ca="1">IF(N16="","", INDIRECT("base!"&amp;ADDRESS(MATCH(N16,base!$C$2:'base'!$C$133,0)+1,4,4)))</f>
        <v/>
      </c>
      <c r="P16" s="66"/>
      <c r="Q16" s="178" t="str">
        <f ca="1">IF(P16="","", INDIRECT("base!"&amp;ADDRESS(MATCH(CONCATENATE(N16,"|",P16),base!$G$2:'base'!$G$1817,0)+1,6,4)))</f>
        <v/>
      </c>
      <c r="R16" s="66"/>
    </row>
    <row r="17" spans="1:18" ht="30" x14ac:dyDescent="0.25">
      <c r="A17" s="165">
        <v>1</v>
      </c>
      <c r="B17" s="177">
        <v>5</v>
      </c>
      <c r="C17" s="72" t="s">
        <v>4010</v>
      </c>
      <c r="D17" s="140" t="s">
        <v>3776</v>
      </c>
      <c r="E17" s="181" t="s">
        <v>4018</v>
      </c>
      <c r="F17" s="106">
        <v>44604</v>
      </c>
      <c r="G17" s="66" t="s">
        <v>4014</v>
      </c>
      <c r="H17" s="173">
        <v>2.34</v>
      </c>
      <c r="I17" s="165" t="s">
        <v>3696</v>
      </c>
      <c r="J17" s="173">
        <v>695.27</v>
      </c>
      <c r="K17" s="155">
        <f t="shared" si="0"/>
        <v>1626.93</v>
      </c>
      <c r="L17" s="147">
        <v>0.21</v>
      </c>
      <c r="M17" s="147">
        <v>0.69189999999999996</v>
      </c>
      <c r="N17" s="72"/>
      <c r="O17" s="178" t="str">
        <f ca="1">IF(N17="","", INDIRECT("base!"&amp;ADDRESS(MATCH(N17,base!$C$2:'base'!$C$133,0)+1,4,4)))</f>
        <v/>
      </c>
      <c r="P17" s="66"/>
      <c r="Q17" s="178" t="str">
        <f ca="1">IF(P17="","", INDIRECT("base!"&amp;ADDRESS(MATCH(CONCATENATE(N17,"|",P17),base!$G$2:'base'!$G$1817,0)+1,6,4)))</f>
        <v/>
      </c>
      <c r="R17" s="66"/>
    </row>
    <row r="18" spans="1:18" x14ac:dyDescent="0.25">
      <c r="A18" s="165">
        <v>1</v>
      </c>
      <c r="B18" s="177">
        <v>6</v>
      </c>
      <c r="C18" s="72" t="s">
        <v>4011</v>
      </c>
      <c r="D18" s="140" t="s">
        <v>3776</v>
      </c>
      <c r="E18" s="181" t="s">
        <v>4019</v>
      </c>
      <c r="F18" s="106">
        <v>44604</v>
      </c>
      <c r="G18" s="66" t="s">
        <v>4020</v>
      </c>
      <c r="H18" s="173">
        <v>1.01</v>
      </c>
      <c r="I18" s="165" t="s">
        <v>3696</v>
      </c>
      <c r="J18" s="173">
        <v>642.49</v>
      </c>
      <c r="K18" s="155">
        <f t="shared" si="0"/>
        <v>648.91</v>
      </c>
      <c r="L18" s="147">
        <v>0.21</v>
      </c>
      <c r="M18" s="147">
        <v>0.69189999999999996</v>
      </c>
      <c r="N18" s="72"/>
      <c r="O18" s="178" t="str">
        <f ca="1">IF(N18="","", INDIRECT("base!"&amp;ADDRESS(MATCH(N18,base!$C$2:'base'!$C$133,0)+1,4,4)))</f>
        <v/>
      </c>
      <c r="P18" s="66"/>
      <c r="Q18" s="178" t="str">
        <f ca="1">IF(P18="","", INDIRECT("base!"&amp;ADDRESS(MATCH(CONCATENATE(N18,"|",P18),base!$G$2:'base'!$G$1817,0)+1,6,4)))</f>
        <v/>
      </c>
      <c r="R18" s="66"/>
    </row>
    <row r="19" spans="1:18" x14ac:dyDescent="0.25">
      <c r="A19" s="165">
        <v>1</v>
      </c>
      <c r="B19" s="177" t="str">
        <f>IF(AND(G19&lt;&gt;"",H19&gt;0,I19&lt;&gt;"",J19&lt;&gt;0,K19&lt;&gt;0),COUNT($B$11:B18)+1,"")</f>
        <v/>
      </c>
      <c r="C19" s="72"/>
      <c r="D19" s="140"/>
      <c r="E19" s="179"/>
      <c r="F19" s="106"/>
      <c r="G19" s="66"/>
      <c r="H19" s="173"/>
      <c r="I19" s="165"/>
      <c r="J19" s="173"/>
      <c r="K19" s="155" t="str">
        <f t="shared" si="0"/>
        <v/>
      </c>
      <c r="L19" s="147"/>
      <c r="M19" s="147"/>
      <c r="N19" s="72"/>
      <c r="O19" s="178" t="str">
        <f ca="1">IF(N19="","", INDIRECT("base!"&amp;ADDRESS(MATCH(N19,base!$C$2:'base'!$C$133,0)+1,4,4)))</f>
        <v/>
      </c>
      <c r="P19" s="66"/>
      <c r="Q19" s="178" t="str">
        <f ca="1">IF(P19="","", INDIRECT("base!"&amp;ADDRESS(MATCH(CONCATENATE(N19,"|",P19),base!$G$2:'base'!$G$1817,0)+1,6,4)))</f>
        <v/>
      </c>
      <c r="R19" s="66"/>
    </row>
    <row r="20" spans="1:18" ht="45" x14ac:dyDescent="0.25">
      <c r="A20" s="165">
        <v>1</v>
      </c>
      <c r="B20" s="177">
        <f>IF(AND(G20&lt;&gt;"",H20&gt;0,I20&lt;&gt;"",J20&lt;&gt;0,K20&lt;&gt;0),COUNT($B$11:B19)+1,"")</f>
        <v>7</v>
      </c>
      <c r="C20" s="72" t="s">
        <v>4021</v>
      </c>
      <c r="D20" s="140" t="s">
        <v>3776</v>
      </c>
      <c r="E20" s="179">
        <v>101166</v>
      </c>
      <c r="F20" s="106">
        <v>44604</v>
      </c>
      <c r="G20" s="66" t="s">
        <v>4022</v>
      </c>
      <c r="H20" s="173">
        <v>14.68</v>
      </c>
      <c r="I20" s="165" t="s">
        <v>3696</v>
      </c>
      <c r="J20" s="173">
        <v>721.46</v>
      </c>
      <c r="K20" s="155">
        <f t="shared" si="0"/>
        <v>10591.03</v>
      </c>
      <c r="L20" s="147">
        <v>0.21</v>
      </c>
      <c r="M20" s="147">
        <v>0.69189999999999996</v>
      </c>
      <c r="N20" s="72"/>
      <c r="O20" s="178" t="str">
        <f ca="1">IF(N20="","", INDIRECT("base!"&amp;ADDRESS(MATCH(N20,base!$C$2:'base'!$C$133,0)+1,4,4)))</f>
        <v/>
      </c>
      <c r="P20" s="66"/>
      <c r="Q20" s="178" t="str">
        <f ca="1">IF(P20="","", INDIRECT("base!"&amp;ADDRESS(MATCH(CONCATENATE(N20,"|",P20),base!$G$2:'base'!$G$1817,0)+1,6,4)))</f>
        <v/>
      </c>
      <c r="R20" s="66"/>
    </row>
    <row r="21" spans="1:18" x14ac:dyDescent="0.25">
      <c r="A21" s="165">
        <v>1</v>
      </c>
      <c r="B21" s="177" t="str">
        <f>IF(AND(G21&lt;&gt;"",H21&gt;0,I21&lt;&gt;"",J21&lt;&gt;0,K21&lt;&gt;0),COUNT($B$11:B20)+1,"")</f>
        <v/>
      </c>
      <c r="C21" s="72"/>
      <c r="D21" s="140"/>
      <c r="E21" s="179"/>
      <c r="F21" s="106"/>
      <c r="G21" s="66"/>
      <c r="H21" s="173"/>
      <c r="I21" s="165"/>
      <c r="J21" s="173"/>
      <c r="K21" s="155" t="str">
        <f t="shared" si="0"/>
        <v/>
      </c>
      <c r="L21" s="147"/>
      <c r="M21" s="147"/>
      <c r="N21" s="72"/>
      <c r="O21" s="178" t="str">
        <f ca="1">IF(N21="","", INDIRECT("base!"&amp;ADDRESS(MATCH(N21,base!$C$2:'base'!$C$133,0)+1,4,4)))</f>
        <v/>
      </c>
      <c r="P21" s="66"/>
      <c r="Q21" s="178" t="str">
        <f ca="1">IF(P21="","", INDIRECT("base!"&amp;ADDRESS(MATCH(CONCATENATE(N21,"|",P21),base!$G$2:'base'!$G$1817,0)+1,6,4)))</f>
        <v/>
      </c>
      <c r="R21" s="66"/>
    </row>
    <row r="22" spans="1:18" ht="45" x14ac:dyDescent="0.25">
      <c r="A22" s="165">
        <v>1</v>
      </c>
      <c r="B22" s="177">
        <f>IF(AND(G22&lt;&gt;"",H22&gt;0,I22&lt;&gt;"",J22&lt;&gt;0,K22&lt;&gt;0),COUNT($B$11:B21)+1,"")</f>
        <v>8</v>
      </c>
      <c r="C22" s="72" t="s">
        <v>4023</v>
      </c>
      <c r="D22" s="140" t="s">
        <v>3776</v>
      </c>
      <c r="E22" s="179" t="s">
        <v>4016</v>
      </c>
      <c r="F22" s="106">
        <v>44604</v>
      </c>
      <c r="G22" s="66" t="s">
        <v>4012</v>
      </c>
      <c r="H22" s="173">
        <v>2.8</v>
      </c>
      <c r="I22" s="165" t="s">
        <v>3696</v>
      </c>
      <c r="J22" s="173">
        <v>134.55000000000001</v>
      </c>
      <c r="K22" s="155">
        <f t="shared" si="0"/>
        <v>376.74</v>
      </c>
      <c r="L22" s="147">
        <v>0.21</v>
      </c>
      <c r="M22" s="147">
        <v>0.69189999999999996</v>
      </c>
      <c r="N22" s="72"/>
      <c r="O22" s="178" t="str">
        <f ca="1">IF(N22="","", INDIRECT("base!"&amp;ADDRESS(MATCH(N22,base!$C$2:'base'!$C$133,0)+1,4,4)))</f>
        <v/>
      </c>
      <c r="P22" s="66"/>
      <c r="Q22" s="178" t="str">
        <f ca="1">IF(P22="","", INDIRECT("base!"&amp;ADDRESS(MATCH(CONCATENATE(N22,"|",P22),base!$G$2:'base'!$G$1817,0)+1,6,4)))</f>
        <v/>
      </c>
      <c r="R22" s="66"/>
    </row>
    <row r="23" spans="1:18" ht="45" x14ac:dyDescent="0.25">
      <c r="A23" s="165">
        <v>1</v>
      </c>
      <c r="B23" s="177">
        <f>IF(AND(G23&lt;&gt;"",H23&gt;0,I23&lt;&gt;"",J23&lt;&gt;0,K23&lt;&gt;0),COUNT($B$11:B22)+1,"")</f>
        <v>9</v>
      </c>
      <c r="C23" s="72" t="s">
        <v>4024</v>
      </c>
      <c r="D23" s="140" t="s">
        <v>3776</v>
      </c>
      <c r="E23" s="179" t="s">
        <v>4029</v>
      </c>
      <c r="F23" s="106">
        <v>44604</v>
      </c>
      <c r="G23" s="66" t="s">
        <v>4013</v>
      </c>
      <c r="H23" s="173">
        <v>108.66</v>
      </c>
      <c r="I23" s="165" t="s">
        <v>3695</v>
      </c>
      <c r="J23" s="173">
        <v>159.22</v>
      </c>
      <c r="K23" s="155">
        <f t="shared" si="0"/>
        <v>17300.849999999999</v>
      </c>
      <c r="L23" s="147">
        <v>0.21</v>
      </c>
      <c r="M23" s="147">
        <v>0.69189999999999996</v>
      </c>
      <c r="N23" s="72"/>
      <c r="O23" s="178" t="str">
        <f ca="1">IF(N23="","", INDIRECT("base!"&amp;ADDRESS(MATCH(N23,base!$C$2:'base'!$C$133,0)+1,4,4)))</f>
        <v/>
      </c>
      <c r="P23" s="66"/>
      <c r="Q23" s="178" t="str">
        <f ca="1">IF(P23="","", INDIRECT("base!"&amp;ADDRESS(MATCH(CONCATENATE(N23,"|",P23),base!$G$2:'base'!$G$1817,0)+1,6,4)))</f>
        <v/>
      </c>
      <c r="R23" s="66"/>
    </row>
    <row r="24" spans="1:18" ht="45" x14ac:dyDescent="0.25">
      <c r="A24" s="165">
        <v>1</v>
      </c>
      <c r="B24" s="177">
        <f>IF(AND(G24&lt;&gt;"",H24&gt;0,I24&lt;&gt;"",J24&lt;&gt;0,K24&lt;&gt;0),COUNT($B$11:B23)+1,"")</f>
        <v>10</v>
      </c>
      <c r="C24" s="72" t="s">
        <v>4025</v>
      </c>
      <c r="D24" s="140" t="s">
        <v>3776</v>
      </c>
      <c r="E24" s="179" t="s">
        <v>4030</v>
      </c>
      <c r="F24" s="106">
        <v>44604</v>
      </c>
      <c r="G24" s="66" t="s">
        <v>4034</v>
      </c>
      <c r="H24" s="173">
        <v>10.87</v>
      </c>
      <c r="I24" s="165" t="s">
        <v>3696</v>
      </c>
      <c r="J24" s="173">
        <v>687.16</v>
      </c>
      <c r="K24" s="155">
        <f t="shared" si="0"/>
        <v>7469.43</v>
      </c>
      <c r="L24" s="147">
        <v>0.21</v>
      </c>
      <c r="M24" s="147">
        <v>0.69189999999999996</v>
      </c>
      <c r="N24" s="72"/>
      <c r="O24" s="178" t="str">
        <f ca="1">IF(N24="","", INDIRECT("base!"&amp;ADDRESS(MATCH(N24,base!$C$2:'base'!$C$133,0)+1,4,4)))</f>
        <v/>
      </c>
      <c r="P24" s="66"/>
      <c r="Q24" s="178" t="str">
        <f ca="1">IF(P24="","", INDIRECT("base!"&amp;ADDRESS(MATCH(CONCATENATE(N24,"|",P24),base!$G$2:'base'!$G$1817,0)+1,6,4)))</f>
        <v/>
      </c>
      <c r="R24" s="66"/>
    </row>
    <row r="25" spans="1:18" ht="45" x14ac:dyDescent="0.25">
      <c r="A25" s="165">
        <v>1</v>
      </c>
      <c r="B25" s="177">
        <f>IF(AND(G25&lt;&gt;"",H25&gt;0,I25&lt;&gt;"",J25&lt;&gt;0,K25&lt;&gt;0),COUNT($B$11:B24)+1,"")</f>
        <v>11</v>
      </c>
      <c r="C25" s="72" t="s">
        <v>4026</v>
      </c>
      <c r="D25" s="140" t="s">
        <v>3776</v>
      </c>
      <c r="E25" s="179" t="s">
        <v>4031</v>
      </c>
      <c r="F25" s="106">
        <v>44604</v>
      </c>
      <c r="G25" s="66" t="s">
        <v>4035</v>
      </c>
      <c r="H25" s="173">
        <v>182.16</v>
      </c>
      <c r="I25" s="165" t="s">
        <v>3700</v>
      </c>
      <c r="J25" s="173">
        <v>21.67</v>
      </c>
      <c r="K25" s="155">
        <f t="shared" si="0"/>
        <v>3947.41</v>
      </c>
      <c r="L25" s="147">
        <v>0.21</v>
      </c>
      <c r="M25" s="147">
        <v>0.69189999999999996</v>
      </c>
      <c r="N25" s="72"/>
      <c r="O25" s="178" t="str">
        <f ca="1">IF(N25="","", INDIRECT("base!"&amp;ADDRESS(MATCH(N25,base!$C$2:'base'!$C$133,0)+1,4,4)))</f>
        <v/>
      </c>
      <c r="P25" s="66"/>
      <c r="Q25" s="178" t="str">
        <f ca="1">IF(P25="","", INDIRECT("base!"&amp;ADDRESS(MATCH(CONCATENATE(N25,"|",P25),base!$G$2:'base'!$G$1817,0)+1,6,4)))</f>
        <v/>
      </c>
      <c r="R25" s="66"/>
    </row>
    <row r="26" spans="1:18" ht="45" x14ac:dyDescent="0.25">
      <c r="A26" s="165">
        <v>1</v>
      </c>
      <c r="B26" s="177">
        <f>IF(AND(G26&lt;&gt;"",H26&gt;0,I26&lt;&gt;"",J26&lt;&gt;0,K26&lt;&gt;0),COUNT($B$11:B25)+1,"")</f>
        <v>12</v>
      </c>
      <c r="C26" s="72" t="s">
        <v>4027</v>
      </c>
      <c r="D26" s="140" t="s">
        <v>3776</v>
      </c>
      <c r="E26" s="179" t="s">
        <v>4032</v>
      </c>
      <c r="F26" s="106">
        <v>44604</v>
      </c>
      <c r="G26" s="66" t="s">
        <v>4036</v>
      </c>
      <c r="H26" s="173">
        <v>446.95</v>
      </c>
      <c r="I26" s="165" t="s">
        <v>3700</v>
      </c>
      <c r="J26" s="173">
        <v>16.690000000000001</v>
      </c>
      <c r="K26" s="155">
        <f t="shared" si="0"/>
        <v>7459.6</v>
      </c>
      <c r="L26" s="147">
        <v>0.21</v>
      </c>
      <c r="M26" s="147">
        <v>0.69189999999999996</v>
      </c>
      <c r="N26" s="72"/>
      <c r="O26" s="178" t="str">
        <f ca="1">IF(N26="","", INDIRECT("base!"&amp;ADDRESS(MATCH(N26,base!$C$2:'base'!$C$133,0)+1,4,4)))</f>
        <v/>
      </c>
      <c r="P26" s="66"/>
      <c r="Q26" s="178" t="str">
        <f ca="1">IF(P26="","", INDIRECT("base!"&amp;ADDRESS(MATCH(CONCATENATE(N26,"|",P26),base!$G$2:'base'!$G$1817,0)+1,6,4)))</f>
        <v/>
      </c>
      <c r="R26" s="66"/>
    </row>
    <row r="27" spans="1:18" ht="30" x14ac:dyDescent="0.25">
      <c r="A27" s="165">
        <v>1</v>
      </c>
      <c r="B27" s="177">
        <f>IF(AND(G27&lt;&gt;"",H27&gt;0,I27&lt;&gt;"",J27&lt;&gt;0,K27&lt;&gt;0),COUNT($B$11:B26)+1,"")</f>
        <v>13</v>
      </c>
      <c r="C27" s="72" t="s">
        <v>4028</v>
      </c>
      <c r="D27" s="140" t="s">
        <v>3776</v>
      </c>
      <c r="E27" s="179" t="s">
        <v>4033</v>
      </c>
      <c r="F27" s="106">
        <v>44604</v>
      </c>
      <c r="G27" s="66" t="s">
        <v>4037</v>
      </c>
      <c r="H27" s="173">
        <v>144.88</v>
      </c>
      <c r="I27" s="165" t="s">
        <v>3695</v>
      </c>
      <c r="J27" s="173">
        <v>52.6</v>
      </c>
      <c r="K27" s="155">
        <f t="shared" si="0"/>
        <v>7620.69</v>
      </c>
      <c r="L27" s="147">
        <v>0.21</v>
      </c>
      <c r="M27" s="147">
        <v>0.69189999999999996</v>
      </c>
      <c r="N27" s="72"/>
      <c r="O27" s="178" t="str">
        <f ca="1">IF(N27="","", INDIRECT("base!"&amp;ADDRESS(MATCH(N27,base!$C$2:'base'!$C$133,0)+1,4,4)))</f>
        <v/>
      </c>
      <c r="P27" s="66"/>
      <c r="Q27" s="178" t="str">
        <f ca="1">IF(P27="","", INDIRECT("base!"&amp;ADDRESS(MATCH(CONCATENATE(N27,"|",P27),base!$G$2:'base'!$G$1817,0)+1,6,4)))</f>
        <v/>
      </c>
      <c r="R27" s="66"/>
    </row>
    <row r="28" spans="1:18" x14ac:dyDescent="0.25">
      <c r="A28" s="165"/>
      <c r="B28" s="177" t="str">
        <f>IF(AND(G28&lt;&gt;"",H28&gt;0,I28&lt;&gt;"",J28&lt;&gt;0,K28&lt;&gt;0),COUNT($B$11:B27)+1,"")</f>
        <v/>
      </c>
      <c r="C28" s="72"/>
      <c r="D28" s="140"/>
      <c r="E28" s="179"/>
      <c r="F28" s="106"/>
      <c r="G28" s="66"/>
      <c r="H28" s="173"/>
      <c r="I28" s="165"/>
      <c r="J28" s="173"/>
      <c r="K28" s="155" t="str">
        <f t="shared" si="0"/>
        <v/>
      </c>
      <c r="L28" s="147"/>
      <c r="M28" s="147"/>
      <c r="N28" s="72"/>
      <c r="O28" s="178" t="str">
        <f ca="1">IF(N28="","", INDIRECT("base!"&amp;ADDRESS(MATCH(N28,base!$C$2:'base'!$C$133,0)+1,4,4)))</f>
        <v/>
      </c>
      <c r="P28" s="66"/>
      <c r="Q28" s="178" t="str">
        <f ca="1">IF(P28="","", INDIRECT("base!"&amp;ADDRESS(MATCH(CONCATENATE(N28,"|",P28),base!$G$2:'base'!$G$1817,0)+1,6,4)))</f>
        <v/>
      </c>
      <c r="R28" s="66"/>
    </row>
    <row r="29" spans="1:18" x14ac:dyDescent="0.25">
      <c r="A29" s="165">
        <v>1</v>
      </c>
      <c r="B29" s="177">
        <f>IF(AND(G29&lt;&gt;"",H29&gt;0,I29&lt;&gt;"",J29&lt;&gt;0,K29&lt;&gt;0),COUNT($B$11:B28)+1,"")</f>
        <v>14</v>
      </c>
      <c r="C29" s="72" t="s">
        <v>4038</v>
      </c>
      <c r="D29" s="140" t="s">
        <v>3776</v>
      </c>
      <c r="E29" s="179" t="s">
        <v>4044</v>
      </c>
      <c r="F29" s="106">
        <v>44604</v>
      </c>
      <c r="G29" s="66" t="s">
        <v>4050</v>
      </c>
      <c r="H29" s="173">
        <v>42</v>
      </c>
      <c r="I29" s="165" t="s">
        <v>3694</v>
      </c>
      <c r="J29" s="173">
        <v>36.35</v>
      </c>
      <c r="K29" s="155">
        <f t="shared" si="0"/>
        <v>1526.7</v>
      </c>
      <c r="L29" s="147">
        <v>0.21</v>
      </c>
      <c r="M29" s="147">
        <v>0.69189999999999996</v>
      </c>
      <c r="N29" s="72"/>
      <c r="O29" s="178" t="str">
        <f ca="1">IF(N29="","", INDIRECT("base!"&amp;ADDRESS(MATCH(N29,base!$C$2:'base'!$C$133,0)+1,4,4)))</f>
        <v/>
      </c>
      <c r="P29" s="66"/>
      <c r="Q29" s="178" t="str">
        <f ca="1">IF(P29="","", INDIRECT("base!"&amp;ADDRESS(MATCH(CONCATENATE(N29,"|",P29),base!$G$2:'base'!$G$1817,0)+1,6,4)))</f>
        <v/>
      </c>
      <c r="R29" s="66"/>
    </row>
    <row r="30" spans="1:18" x14ac:dyDescent="0.25">
      <c r="A30" s="165">
        <v>1</v>
      </c>
      <c r="B30" s="177">
        <f>IF(AND(G30&lt;&gt;"",H30&gt;0,I30&lt;&gt;"",J30&lt;&gt;0,K30&lt;&gt;0),COUNT($B$11:B29)+1,"")</f>
        <v>15</v>
      </c>
      <c r="C30" s="72" t="s">
        <v>4039</v>
      </c>
      <c r="D30" s="140" t="s">
        <v>3776</v>
      </c>
      <c r="E30" s="179" t="s">
        <v>4045</v>
      </c>
      <c r="F30" s="106">
        <v>44604</v>
      </c>
      <c r="G30" s="66" t="s">
        <v>4051</v>
      </c>
      <c r="H30" s="173">
        <v>72</v>
      </c>
      <c r="I30" s="165" t="s">
        <v>3694</v>
      </c>
      <c r="J30" s="173">
        <v>70.510000000000005</v>
      </c>
      <c r="K30" s="155">
        <f t="shared" si="0"/>
        <v>5076.72</v>
      </c>
      <c r="L30" s="147">
        <v>0.21</v>
      </c>
      <c r="M30" s="147">
        <v>0.69189999999999996</v>
      </c>
      <c r="N30" s="72"/>
      <c r="O30" s="178" t="str">
        <f ca="1">IF(N30="","", INDIRECT("base!"&amp;ADDRESS(MATCH(N30,base!$C$2:'base'!$C$133,0)+1,4,4)))</f>
        <v/>
      </c>
      <c r="P30" s="66"/>
      <c r="Q30" s="178" t="str">
        <f ca="1">IF(P30="","", INDIRECT("base!"&amp;ADDRESS(MATCH(CONCATENATE(N30,"|",P30),base!$G$2:'base'!$G$1817,0)+1,6,4)))</f>
        <v/>
      </c>
      <c r="R30" s="66"/>
    </row>
    <row r="31" spans="1:18" ht="45" x14ac:dyDescent="0.25">
      <c r="A31" s="165">
        <v>1</v>
      </c>
      <c r="B31" s="177">
        <f>IF(AND(G31&lt;&gt;"",H31&gt;0,I31&lt;&gt;"",J31&lt;&gt;0,K31&lt;&gt;0),COUNT($B$11:B30)+1,"")</f>
        <v>16</v>
      </c>
      <c r="C31" s="72" t="s">
        <v>4040</v>
      </c>
      <c r="D31" s="140" t="s">
        <v>3776</v>
      </c>
      <c r="E31" s="179" t="s">
        <v>4046</v>
      </c>
      <c r="F31" s="106">
        <v>44604</v>
      </c>
      <c r="G31" s="66" t="s">
        <v>4052</v>
      </c>
      <c r="H31" s="173">
        <v>5</v>
      </c>
      <c r="I31" s="165" t="s">
        <v>3701</v>
      </c>
      <c r="J31" s="173">
        <v>220.38</v>
      </c>
      <c r="K31" s="155">
        <f t="shared" si="0"/>
        <v>1101.9000000000001</v>
      </c>
      <c r="L31" s="147">
        <v>0.21</v>
      </c>
      <c r="M31" s="147">
        <v>0.69189999999999996</v>
      </c>
      <c r="N31" s="72"/>
      <c r="O31" s="178" t="str">
        <f ca="1">IF(N31="","", INDIRECT("base!"&amp;ADDRESS(MATCH(N31,base!$C$2:'base'!$C$133,0)+1,4,4)))</f>
        <v/>
      </c>
      <c r="P31" s="66"/>
      <c r="Q31" s="178" t="str">
        <f ca="1">IF(P31="","", INDIRECT("base!"&amp;ADDRESS(MATCH(CONCATENATE(N31,"|",P31),base!$G$2:'base'!$G$1817,0)+1,6,4)))</f>
        <v/>
      </c>
      <c r="R31" s="66"/>
    </row>
    <row r="32" spans="1:18" ht="45" x14ac:dyDescent="0.25">
      <c r="A32" s="165">
        <v>1</v>
      </c>
      <c r="B32" s="177">
        <f>IF(AND(G32&lt;&gt;"",H32&gt;0,I32&lt;&gt;"",J32&lt;&gt;0,K32&lt;&gt;0),COUNT($B$11:B31)+1,"")</f>
        <v>17</v>
      </c>
      <c r="C32" s="72" t="s">
        <v>4041</v>
      </c>
      <c r="D32" s="140" t="s">
        <v>3776</v>
      </c>
      <c r="E32" s="179" t="s">
        <v>4047</v>
      </c>
      <c r="F32" s="106">
        <v>44604</v>
      </c>
      <c r="G32" s="66" t="s">
        <v>4053</v>
      </c>
      <c r="H32" s="173">
        <v>3</v>
      </c>
      <c r="I32" s="165" t="s">
        <v>3701</v>
      </c>
      <c r="J32" s="173">
        <v>350.49</v>
      </c>
      <c r="K32" s="155">
        <f t="shared" si="0"/>
        <v>1051.47</v>
      </c>
      <c r="L32" s="147">
        <v>0.21</v>
      </c>
      <c r="M32" s="147">
        <v>0.69189999999999996</v>
      </c>
      <c r="N32" s="72"/>
      <c r="O32" s="178" t="str">
        <f ca="1">IF(N32="","", INDIRECT("base!"&amp;ADDRESS(MATCH(N32,base!$C$2:'base'!$C$133,0)+1,4,4)))</f>
        <v/>
      </c>
      <c r="P32" s="66"/>
      <c r="Q32" s="178" t="str">
        <f ca="1">IF(P32="","", INDIRECT("base!"&amp;ADDRESS(MATCH(CONCATENATE(N32,"|",P32),base!$G$2:'base'!$G$1817,0)+1,6,4)))</f>
        <v/>
      </c>
      <c r="R32" s="66"/>
    </row>
    <row r="33" spans="1:18" ht="30" x14ac:dyDescent="0.25">
      <c r="A33" s="165">
        <v>1</v>
      </c>
      <c r="B33" s="177">
        <f>IF(AND(G33&lt;&gt;"",H33&gt;0,I33&lt;&gt;"",J33&lt;&gt;0,K33&lt;&gt;0),COUNT($B$11:B32)+1,"")</f>
        <v>18</v>
      </c>
      <c r="C33" s="72" t="s">
        <v>4042</v>
      </c>
      <c r="D33" s="140" t="s">
        <v>3776</v>
      </c>
      <c r="E33" s="179" t="s">
        <v>4048</v>
      </c>
      <c r="F33" s="106">
        <v>44604</v>
      </c>
      <c r="G33" s="66" t="s">
        <v>4063</v>
      </c>
      <c r="H33" s="173">
        <v>1</v>
      </c>
      <c r="I33" s="165" t="s">
        <v>3701</v>
      </c>
      <c r="J33" s="173">
        <v>4114</v>
      </c>
      <c r="K33" s="155">
        <f t="shared" si="0"/>
        <v>4114</v>
      </c>
      <c r="L33" s="147">
        <v>0.21</v>
      </c>
      <c r="M33" s="147">
        <v>0.69189999999999996</v>
      </c>
      <c r="N33" s="72"/>
      <c r="O33" s="178" t="str">
        <f ca="1">IF(N33="","", INDIRECT("base!"&amp;ADDRESS(MATCH(N33,base!$C$2:'base'!$C$133,0)+1,4,4)))</f>
        <v/>
      </c>
      <c r="P33" s="66"/>
      <c r="Q33" s="178" t="str">
        <f ca="1">IF(P33="","", INDIRECT("base!"&amp;ADDRESS(MATCH(CONCATENATE(N33,"|",P33),base!$G$2:'base'!$G$1817,0)+1,6,4)))</f>
        <v/>
      </c>
      <c r="R33" s="66"/>
    </row>
    <row r="34" spans="1:18" ht="30" x14ac:dyDescent="0.25">
      <c r="A34" s="165">
        <v>1</v>
      </c>
      <c r="B34" s="177">
        <f>IF(AND(G34&lt;&gt;"",H34&gt;0,I34&lt;&gt;"",J34&lt;&gt;0,K34&lt;&gt;0),COUNT($B$11:B33)+1,"")</f>
        <v>19</v>
      </c>
      <c r="C34" s="72" t="s">
        <v>4043</v>
      </c>
      <c r="D34" s="140" t="s">
        <v>3776</v>
      </c>
      <c r="E34" s="179" t="s">
        <v>4049</v>
      </c>
      <c r="F34" s="106">
        <v>44604</v>
      </c>
      <c r="G34" s="66" t="s">
        <v>4064</v>
      </c>
      <c r="H34" s="173">
        <v>1</v>
      </c>
      <c r="I34" s="165" t="s">
        <v>3701</v>
      </c>
      <c r="J34" s="173">
        <v>4114</v>
      </c>
      <c r="K34" s="155">
        <f t="shared" si="0"/>
        <v>4114</v>
      </c>
      <c r="L34" s="147">
        <v>0.21</v>
      </c>
      <c r="M34" s="147">
        <v>0.69189999999999996</v>
      </c>
      <c r="N34" s="72"/>
      <c r="O34" s="178" t="str">
        <f ca="1">IF(N34="","", INDIRECT("base!"&amp;ADDRESS(MATCH(N34,base!$C$2:'base'!$C$133,0)+1,4,4)))</f>
        <v/>
      </c>
      <c r="P34" s="66"/>
      <c r="Q34" s="178" t="str">
        <f ca="1">IF(P34="","", INDIRECT("base!"&amp;ADDRESS(MATCH(CONCATENATE(N34,"|",P34),base!$G$2:'base'!$G$1817,0)+1,6,4)))</f>
        <v/>
      </c>
      <c r="R34" s="66"/>
    </row>
    <row r="35" spans="1:18" x14ac:dyDescent="0.25">
      <c r="A35" s="165">
        <v>1</v>
      </c>
      <c r="B35" s="177" t="str">
        <f>IF(AND(G35&lt;&gt;"",H35&gt;0,I35&lt;&gt;"",J35&lt;&gt;0,K35&lt;&gt;0),COUNT($B$11:B34)+1,"")</f>
        <v/>
      </c>
      <c r="C35" s="72"/>
      <c r="D35" s="140"/>
      <c r="E35" s="179"/>
      <c r="F35" s="106"/>
      <c r="G35" s="66"/>
      <c r="H35" s="173"/>
      <c r="I35" s="165"/>
      <c r="J35" s="173"/>
      <c r="K35" s="155" t="str">
        <f t="shared" si="0"/>
        <v/>
      </c>
      <c r="L35" s="147"/>
      <c r="M35" s="147"/>
      <c r="N35" s="72"/>
      <c r="O35" s="178" t="str">
        <f ca="1">IF(N35="","", INDIRECT("base!"&amp;ADDRESS(MATCH(N35,base!$C$2:'base'!$C$133,0)+1,4,4)))</f>
        <v/>
      </c>
      <c r="P35" s="66"/>
      <c r="Q35" s="178" t="str">
        <f ca="1">IF(P35="","", INDIRECT("base!"&amp;ADDRESS(MATCH(CONCATENATE(N35,"|",P35),base!$G$2:'base'!$G$1817,0)+1,6,4)))</f>
        <v/>
      </c>
      <c r="R35" s="66"/>
    </row>
    <row r="36" spans="1:18" ht="45" x14ac:dyDescent="0.25">
      <c r="A36" s="165">
        <v>1</v>
      </c>
      <c r="B36" s="177">
        <f>IF(AND(G36&lt;&gt;"",H36&gt;0,I36&lt;&gt;"",J36&lt;&gt;0,K36&lt;&gt;0),COUNT($B$11:B35)+1,"")</f>
        <v>20</v>
      </c>
      <c r="C36" s="72" t="s">
        <v>4054</v>
      </c>
      <c r="D36" s="140" t="s">
        <v>3776</v>
      </c>
      <c r="E36" s="179" t="s">
        <v>4029</v>
      </c>
      <c r="F36" s="106">
        <v>44604</v>
      </c>
      <c r="G36" s="66" t="s">
        <v>4065</v>
      </c>
      <c r="H36" s="173">
        <v>45.81</v>
      </c>
      <c r="I36" s="165" t="s">
        <v>3695</v>
      </c>
      <c r="J36" s="173">
        <v>159.22</v>
      </c>
      <c r="K36" s="155">
        <f t="shared" si="0"/>
        <v>7293.87</v>
      </c>
      <c r="L36" s="147">
        <v>0.21</v>
      </c>
      <c r="M36" s="147">
        <v>0.69189999999999996</v>
      </c>
      <c r="N36" s="72"/>
      <c r="O36" s="178" t="str">
        <f ca="1">IF(N36="","", INDIRECT("base!"&amp;ADDRESS(MATCH(N36,base!$C$2:'base'!$C$133,0)+1,4,4)))</f>
        <v/>
      </c>
      <c r="P36" s="66"/>
      <c r="Q36" s="178" t="str">
        <f ca="1">IF(P36="","", INDIRECT("base!"&amp;ADDRESS(MATCH(CONCATENATE(N36,"|",P36),base!$G$2:'base'!$G$1817,0)+1,6,4)))</f>
        <v/>
      </c>
      <c r="R36" s="66"/>
    </row>
    <row r="37" spans="1:18" ht="30" x14ac:dyDescent="0.25">
      <c r="A37" s="165">
        <v>1</v>
      </c>
      <c r="B37" s="177">
        <f>IF(AND(G37&lt;&gt;"",H37&gt;0,I37&lt;&gt;"",J37&lt;&gt;0,K37&lt;&gt;0),COUNT($B$11:B36)+1,"")</f>
        <v>21</v>
      </c>
      <c r="C37" s="72" t="s">
        <v>4055</v>
      </c>
      <c r="D37" s="140" t="s">
        <v>3776</v>
      </c>
      <c r="E37" s="179" t="s">
        <v>4066</v>
      </c>
      <c r="F37" s="106">
        <v>44604</v>
      </c>
      <c r="G37" s="66" t="s">
        <v>4067</v>
      </c>
      <c r="H37" s="173">
        <v>30</v>
      </c>
      <c r="I37" s="165" t="s">
        <v>3694</v>
      </c>
      <c r="J37" s="173">
        <v>36.299999999999997</v>
      </c>
      <c r="K37" s="155">
        <f t="shared" si="0"/>
        <v>1089</v>
      </c>
      <c r="L37" s="147">
        <v>0.21</v>
      </c>
      <c r="M37" s="147">
        <v>0.69189999999999996</v>
      </c>
      <c r="N37" s="72"/>
      <c r="O37" s="178" t="str">
        <f ca="1">IF(N37="","", INDIRECT("base!"&amp;ADDRESS(MATCH(N37,base!$C$2:'base'!$C$133,0)+1,4,4)))</f>
        <v/>
      </c>
      <c r="P37" s="66"/>
      <c r="Q37" s="178" t="str">
        <f ca="1">IF(P37="","", INDIRECT("base!"&amp;ADDRESS(MATCH(CONCATENATE(N37,"|",P37),base!$G$2:'base'!$G$1817,0)+1,6,4)))</f>
        <v/>
      </c>
      <c r="R37" s="66"/>
    </row>
    <row r="38" spans="1:18" x14ac:dyDescent="0.25">
      <c r="A38" s="165">
        <v>1</v>
      </c>
      <c r="B38" s="177">
        <f>IF(AND(G38&lt;&gt;"",H38&gt;0,I38&lt;&gt;"",J38&lt;&gt;0,K38&lt;&gt;0),COUNT($B$11:B37)+1,"")</f>
        <v>22</v>
      </c>
      <c r="C38" s="72" t="s">
        <v>4056</v>
      </c>
      <c r="D38" s="140" t="s">
        <v>3776</v>
      </c>
      <c r="E38" s="179" t="s">
        <v>4031</v>
      </c>
      <c r="F38" s="106">
        <v>44604</v>
      </c>
      <c r="G38" s="66" t="s">
        <v>4068</v>
      </c>
      <c r="H38" s="173">
        <f>7.85+4.81</f>
        <v>12.66</v>
      </c>
      <c r="I38" s="165" t="s">
        <v>3700</v>
      </c>
      <c r="J38" s="173">
        <v>21.67</v>
      </c>
      <c r="K38" s="155">
        <f t="shared" si="0"/>
        <v>274.33999999999997</v>
      </c>
      <c r="L38" s="147">
        <v>0.21</v>
      </c>
      <c r="M38" s="147">
        <v>0.69189999999999996</v>
      </c>
      <c r="N38" s="72"/>
      <c r="O38" s="178" t="str">
        <f ca="1">IF(N38="","", INDIRECT("base!"&amp;ADDRESS(MATCH(N38,base!$C$2:'base'!$C$133,0)+1,4,4)))</f>
        <v/>
      </c>
      <c r="P38" s="66"/>
      <c r="Q38" s="178" t="str">
        <f ca="1">IF(P38="","", INDIRECT("base!"&amp;ADDRESS(MATCH(CONCATENATE(N38,"|",P38),base!$G$2:'base'!$G$1817,0)+1,6,4)))</f>
        <v/>
      </c>
      <c r="R38" s="66"/>
    </row>
    <row r="39" spans="1:18" ht="30" x14ac:dyDescent="0.25">
      <c r="A39" s="165">
        <v>1</v>
      </c>
      <c r="B39" s="177">
        <f>IF(AND(G39&lt;&gt;"",H39&gt;0,I39&lt;&gt;"",J39&lt;&gt;0,K39&lt;&gt;0),COUNT($B$11:B38)+1,"")</f>
        <v>23</v>
      </c>
      <c r="C39" s="72" t="s">
        <v>4057</v>
      </c>
      <c r="D39" s="140" t="s">
        <v>3776</v>
      </c>
      <c r="E39" s="179" t="s">
        <v>4031</v>
      </c>
      <c r="F39" s="106">
        <v>44604</v>
      </c>
      <c r="G39" s="66" t="s">
        <v>4070</v>
      </c>
      <c r="H39" s="173">
        <f>23.99+8.93</f>
        <v>32.92</v>
      </c>
      <c r="I39" s="165" t="s">
        <v>3700</v>
      </c>
      <c r="J39" s="173">
        <v>21.67</v>
      </c>
      <c r="K39" s="155">
        <f t="shared" si="0"/>
        <v>713.38</v>
      </c>
      <c r="L39" s="147">
        <v>0.21</v>
      </c>
      <c r="M39" s="147">
        <v>0.69189999999999996</v>
      </c>
      <c r="N39" s="72"/>
      <c r="O39" s="178" t="str">
        <f ca="1">IF(N39="","", INDIRECT("base!"&amp;ADDRESS(MATCH(N39,base!$C$2:'base'!$C$133,0)+1,4,4)))</f>
        <v/>
      </c>
      <c r="P39" s="66"/>
      <c r="Q39" s="178" t="str">
        <f ca="1">IF(P39="","", INDIRECT("base!"&amp;ADDRESS(MATCH(CONCATENATE(N39,"|",P39),base!$G$2:'base'!$G$1817,0)+1,6,4)))</f>
        <v/>
      </c>
      <c r="R39" s="66"/>
    </row>
    <row r="40" spans="1:18" x14ac:dyDescent="0.25">
      <c r="A40" s="165">
        <v>1</v>
      </c>
      <c r="B40" s="177">
        <f>IF(AND(G40&lt;&gt;"",H40&gt;0,I40&lt;&gt;"",J40&lt;&gt;0,K40&lt;&gt;0),COUNT($B$11:B39)+1,"")</f>
        <v>24</v>
      </c>
      <c r="C40" s="72" t="s">
        <v>4058</v>
      </c>
      <c r="D40" s="140" t="s">
        <v>3776</v>
      </c>
      <c r="E40" s="179" t="s">
        <v>4061</v>
      </c>
      <c r="F40" s="106">
        <v>44604</v>
      </c>
      <c r="G40" s="66" t="s">
        <v>4069</v>
      </c>
      <c r="H40" s="173">
        <v>42.19</v>
      </c>
      <c r="I40" s="165" t="s">
        <v>3700</v>
      </c>
      <c r="J40" s="173">
        <v>20.21</v>
      </c>
      <c r="K40" s="155">
        <f t="shared" si="0"/>
        <v>852.66</v>
      </c>
      <c r="L40" s="147">
        <v>0.21</v>
      </c>
      <c r="M40" s="147">
        <v>0.69189999999999996</v>
      </c>
      <c r="N40" s="72"/>
      <c r="O40" s="178" t="str">
        <f ca="1">IF(N40="","", INDIRECT("base!"&amp;ADDRESS(MATCH(N40,base!$C$2:'base'!$C$133,0)+1,4,4)))</f>
        <v/>
      </c>
      <c r="P40" s="66"/>
      <c r="Q40" s="178" t="str">
        <f ca="1">IF(P40="","", INDIRECT("base!"&amp;ADDRESS(MATCH(CONCATENATE(N40,"|",P40),base!$G$2:'base'!$G$1817,0)+1,6,4)))</f>
        <v/>
      </c>
      <c r="R40" s="66"/>
    </row>
    <row r="41" spans="1:18" ht="30" x14ac:dyDescent="0.25">
      <c r="A41" s="165">
        <v>1</v>
      </c>
      <c r="B41" s="177">
        <f>IF(AND(G41&lt;&gt;"",H41&gt;0,I41&lt;&gt;"",J41&lt;&gt;0,K41&lt;&gt;0),COUNT($B$11:B40)+1,"")</f>
        <v>25</v>
      </c>
      <c r="C41" s="72" t="s">
        <v>4059</v>
      </c>
      <c r="D41" s="140" t="s">
        <v>3776</v>
      </c>
      <c r="E41" s="179" t="s">
        <v>4032</v>
      </c>
      <c r="F41" s="106">
        <v>44604</v>
      </c>
      <c r="G41" s="66" t="s">
        <v>4071</v>
      </c>
      <c r="H41" s="173">
        <f>37.64+106.25</f>
        <v>143.88999999999999</v>
      </c>
      <c r="I41" s="165" t="s">
        <v>3700</v>
      </c>
      <c r="J41" s="173">
        <v>16.690000000000001</v>
      </c>
      <c r="K41" s="155">
        <f t="shared" si="0"/>
        <v>2401.52</v>
      </c>
      <c r="L41" s="147">
        <v>0.21</v>
      </c>
      <c r="M41" s="147">
        <v>0.69189999999999996</v>
      </c>
      <c r="N41" s="72"/>
      <c r="O41" s="178" t="str">
        <f ca="1">IF(N41="","", INDIRECT("base!"&amp;ADDRESS(MATCH(N41,base!$C$2:'base'!$C$133,0)+1,4,4)))</f>
        <v/>
      </c>
      <c r="P41" s="66"/>
      <c r="Q41" s="178" t="str">
        <f ca="1">IF(P41="","", INDIRECT("base!"&amp;ADDRESS(MATCH(CONCATENATE(N41,"|",P41),base!$G$2:'base'!$G$1817,0)+1,6,4)))</f>
        <v/>
      </c>
      <c r="R41" s="66"/>
    </row>
    <row r="42" spans="1:18" ht="30" x14ac:dyDescent="0.25">
      <c r="A42" s="165">
        <v>1</v>
      </c>
      <c r="B42" s="177">
        <f>IF(AND(G42&lt;&gt;"",H42&gt;0,I42&lt;&gt;"",J42&lt;&gt;0,K42&lt;&gt;0),COUNT($B$11:B41)+1,"")</f>
        <v>26</v>
      </c>
      <c r="C42" s="72" t="s">
        <v>4060</v>
      </c>
      <c r="D42" s="140" t="s">
        <v>3776</v>
      </c>
      <c r="E42" s="179" t="s">
        <v>4062</v>
      </c>
      <c r="F42" s="106">
        <v>44604</v>
      </c>
      <c r="G42" s="66" t="s">
        <v>4072</v>
      </c>
      <c r="H42" s="173">
        <v>2.29</v>
      </c>
      <c r="I42" s="165" t="s">
        <v>3696</v>
      </c>
      <c r="J42" s="173">
        <v>656.62</v>
      </c>
      <c r="K42" s="155">
        <f t="shared" si="0"/>
        <v>1503.66</v>
      </c>
      <c r="L42" s="147">
        <v>0.21</v>
      </c>
      <c r="M42" s="147">
        <v>0.69189999999999996</v>
      </c>
      <c r="N42" s="72"/>
      <c r="O42" s="178" t="str">
        <f ca="1">IF(N42="","", INDIRECT("base!"&amp;ADDRESS(MATCH(N42,base!$C$2:'base'!$C$133,0)+1,4,4)))</f>
        <v/>
      </c>
      <c r="P42" s="66"/>
      <c r="Q42" s="178" t="str">
        <f ca="1">IF(P42="","", INDIRECT("base!"&amp;ADDRESS(MATCH(CONCATENATE(N42,"|",P42),base!$G$2:'base'!$G$1817,0)+1,6,4)))</f>
        <v/>
      </c>
      <c r="R42" s="66"/>
    </row>
    <row r="43" spans="1:18" x14ac:dyDescent="0.25">
      <c r="A43" s="165">
        <v>1</v>
      </c>
      <c r="B43" s="177"/>
      <c r="C43" s="72"/>
      <c r="D43" s="140"/>
      <c r="E43" s="179"/>
      <c r="F43" s="106"/>
      <c r="G43" s="66"/>
      <c r="H43" s="173"/>
      <c r="I43" s="165"/>
      <c r="J43" s="173"/>
      <c r="K43" s="155" t="str">
        <f t="shared" si="0"/>
        <v/>
      </c>
      <c r="L43" s="147"/>
      <c r="M43" s="147"/>
      <c r="N43" s="72"/>
      <c r="O43" s="178"/>
      <c r="P43" s="66"/>
      <c r="Q43" s="178"/>
      <c r="R43" s="66"/>
    </row>
    <row r="44" spans="1:18" ht="45" x14ac:dyDescent="0.25">
      <c r="A44" s="165">
        <v>1</v>
      </c>
      <c r="B44" s="177">
        <f>IF(AND(G44&lt;&gt;"",H44&gt;0,I44&lt;&gt;"",J44&lt;&gt;0,K44&lt;&gt;0),COUNT($B$11:B43)+1,"")</f>
        <v>27</v>
      </c>
      <c r="C44" s="72" t="s">
        <v>4073</v>
      </c>
      <c r="D44" s="140" t="s">
        <v>3776</v>
      </c>
      <c r="E44" s="179" t="s">
        <v>4074</v>
      </c>
      <c r="F44" s="106">
        <v>44604</v>
      </c>
      <c r="G44" s="66" t="s">
        <v>4089</v>
      </c>
      <c r="H44" s="173">
        <v>275.58</v>
      </c>
      <c r="I44" s="165" t="s">
        <v>3695</v>
      </c>
      <c r="J44" s="173">
        <v>85.96</v>
      </c>
      <c r="K44" s="155">
        <f t="shared" si="0"/>
        <v>23688.86</v>
      </c>
      <c r="L44" s="147">
        <v>0.21</v>
      </c>
      <c r="M44" s="147">
        <v>0.69189999999999996</v>
      </c>
      <c r="N44" s="72"/>
      <c r="O44" s="178" t="str">
        <f ca="1">IF(N44="","", INDIRECT("base!"&amp;ADDRESS(MATCH(N44,base!$C$2:'base'!$C$133,0)+1,4,4)))</f>
        <v/>
      </c>
      <c r="P44" s="66"/>
      <c r="Q44" s="178" t="str">
        <f ca="1">IF(P44="","", INDIRECT("base!"&amp;ADDRESS(MATCH(CONCATENATE(N44,"|",P44),base!$G$2:'base'!$G$1817,0)+1,6,4)))</f>
        <v/>
      </c>
      <c r="R44" s="66"/>
    </row>
    <row r="45" spans="1:18" ht="45" x14ac:dyDescent="0.25">
      <c r="A45" s="165">
        <v>1</v>
      </c>
      <c r="B45" s="177">
        <f>IF(AND(G45&lt;&gt;"",H45&gt;0,I45&lt;&gt;"",J45&lt;&gt;0,K45&lt;&gt;0),COUNT($B$11:B44)+1,"")</f>
        <v>28</v>
      </c>
      <c r="C45" s="72" t="s">
        <v>4081</v>
      </c>
      <c r="D45" s="140" t="s">
        <v>3776</v>
      </c>
      <c r="E45" s="179" t="s">
        <v>4075</v>
      </c>
      <c r="F45" s="106">
        <v>44604</v>
      </c>
      <c r="G45" s="66" t="s">
        <v>4090</v>
      </c>
      <c r="H45" s="173">
        <v>113.33</v>
      </c>
      <c r="I45" s="165" t="s">
        <v>3695</v>
      </c>
      <c r="J45" s="173">
        <v>181.28</v>
      </c>
      <c r="K45" s="155">
        <f t="shared" si="0"/>
        <v>20544.46</v>
      </c>
      <c r="L45" s="147">
        <v>0.21</v>
      </c>
      <c r="M45" s="147">
        <v>0.69189999999999996</v>
      </c>
      <c r="N45" s="72"/>
      <c r="O45" s="178" t="str">
        <f ca="1">IF(N45="","", INDIRECT("base!"&amp;ADDRESS(MATCH(N45,base!$C$2:'base'!$C$133,0)+1,4,4)))</f>
        <v/>
      </c>
      <c r="P45" s="66"/>
      <c r="Q45" s="178" t="str">
        <f ca="1">IF(P45="","", INDIRECT("base!"&amp;ADDRESS(MATCH(CONCATENATE(N45,"|",P45),base!$G$2:'base'!$G$1817,0)+1,6,4)))</f>
        <v/>
      </c>
      <c r="R45" s="66"/>
    </row>
    <row r="46" spans="1:18" x14ac:dyDescent="0.25">
      <c r="A46" s="165">
        <v>1</v>
      </c>
      <c r="B46" s="177">
        <f>IF(AND(G46&lt;&gt;"",H46&gt;0,I46&lt;&gt;"",J46&lt;&gt;0,K46&lt;&gt;0),COUNT($B$11:B45)+1,"")</f>
        <v>29</v>
      </c>
      <c r="C46" s="72" t="s">
        <v>4082</v>
      </c>
      <c r="D46" s="140" t="s">
        <v>3776</v>
      </c>
      <c r="E46" s="179" t="s">
        <v>4031</v>
      </c>
      <c r="F46" s="106">
        <v>44604</v>
      </c>
      <c r="G46" s="66" t="s">
        <v>4091</v>
      </c>
      <c r="H46" s="173">
        <v>131.75</v>
      </c>
      <c r="I46" s="165" t="s">
        <v>3700</v>
      </c>
      <c r="J46" s="173">
        <v>21.67</v>
      </c>
      <c r="K46" s="155">
        <f t="shared" si="0"/>
        <v>2855.02</v>
      </c>
      <c r="L46" s="147">
        <v>0.21</v>
      </c>
      <c r="M46" s="147">
        <v>0.69189999999999996</v>
      </c>
      <c r="N46" s="72"/>
      <c r="O46" s="178" t="str">
        <f ca="1">IF(N46="","", INDIRECT("base!"&amp;ADDRESS(MATCH(N46,base!$C$2:'base'!$C$133,0)+1,4,4)))</f>
        <v/>
      </c>
      <c r="P46" s="66"/>
      <c r="Q46" s="178" t="str">
        <f ca="1">IF(P46="","", INDIRECT("base!"&amp;ADDRESS(MATCH(CONCATENATE(N46,"|",P46),base!$G$2:'base'!$G$1817,0)+1,6,4)))</f>
        <v/>
      </c>
      <c r="R46" s="66"/>
    </row>
    <row r="47" spans="1:18" ht="30" x14ac:dyDescent="0.25">
      <c r="A47" s="165">
        <v>1</v>
      </c>
      <c r="B47" s="177">
        <f>IF(AND(G47&lt;&gt;"",H47&gt;0,I47&lt;&gt;"",J47&lt;&gt;0,K47&lt;&gt;0),COUNT($B$11:B46)+1,"")</f>
        <v>30</v>
      </c>
      <c r="C47" s="72" t="s">
        <v>4083</v>
      </c>
      <c r="D47" s="140" t="s">
        <v>3776</v>
      </c>
      <c r="E47" s="179" t="s">
        <v>4076</v>
      </c>
      <c r="F47" s="106">
        <v>44604</v>
      </c>
      <c r="G47" s="66" t="s">
        <v>4092</v>
      </c>
      <c r="H47" s="173">
        <v>118.07</v>
      </c>
      <c r="I47" s="165" t="s">
        <v>3700</v>
      </c>
      <c r="J47" s="173">
        <v>18.78</v>
      </c>
      <c r="K47" s="155">
        <f t="shared" si="0"/>
        <v>2217.35</v>
      </c>
      <c r="L47" s="147">
        <v>0.21</v>
      </c>
      <c r="M47" s="147">
        <v>0.69189999999999996</v>
      </c>
      <c r="N47" s="72"/>
      <c r="O47" s="178" t="str">
        <f ca="1">IF(N47="","", INDIRECT("base!"&amp;ADDRESS(MATCH(N47,base!$C$2:'base'!$C$133,0)+1,4,4)))</f>
        <v/>
      </c>
      <c r="P47" s="66"/>
      <c r="Q47" s="178" t="str">
        <f ca="1">IF(P47="","", INDIRECT("base!"&amp;ADDRESS(MATCH(CONCATENATE(N47,"|",P47),base!$G$2:'base'!$G$1817,0)+1,6,4)))</f>
        <v/>
      </c>
      <c r="R47" s="66"/>
    </row>
    <row r="48" spans="1:18" ht="30" x14ac:dyDescent="0.25">
      <c r="A48" s="165">
        <v>1</v>
      </c>
      <c r="B48" s="177">
        <f>IF(AND(G48&lt;&gt;"",H48&gt;0,I48&lt;&gt;"",J48&lt;&gt;0,K48&lt;&gt;0),COUNT($B$11:B47)+1,"")</f>
        <v>31</v>
      </c>
      <c r="C48" s="72" t="s">
        <v>4084</v>
      </c>
      <c r="D48" s="140" t="s">
        <v>3776</v>
      </c>
      <c r="E48" s="179" t="s">
        <v>4032</v>
      </c>
      <c r="F48" s="106">
        <v>44604</v>
      </c>
      <c r="G48" s="66" t="s">
        <v>4093</v>
      </c>
      <c r="H48" s="173">
        <v>268.95</v>
      </c>
      <c r="I48" s="165" t="s">
        <v>3700</v>
      </c>
      <c r="J48" s="173">
        <v>16.690000000000001</v>
      </c>
      <c r="K48" s="155">
        <f t="shared" si="0"/>
        <v>4488.78</v>
      </c>
      <c r="L48" s="147">
        <v>0.21</v>
      </c>
      <c r="M48" s="147">
        <v>0.69189999999999996</v>
      </c>
      <c r="N48" s="72"/>
      <c r="O48" s="178" t="str">
        <f ca="1">IF(N48="","", INDIRECT("base!"&amp;ADDRESS(MATCH(N48,base!$C$2:'base'!$C$133,0)+1,4,4)))</f>
        <v/>
      </c>
      <c r="P48" s="66"/>
      <c r="Q48" s="178" t="str">
        <f ca="1">IF(P48="","", INDIRECT("base!"&amp;ADDRESS(MATCH(CONCATENATE(N48,"|",P48),base!$G$2:'base'!$G$1817,0)+1,6,4)))</f>
        <v/>
      </c>
      <c r="R48" s="66"/>
    </row>
    <row r="49" spans="1:18" ht="30" x14ac:dyDescent="0.25">
      <c r="A49" s="165">
        <v>1</v>
      </c>
      <c r="B49" s="177">
        <f>IF(AND(G49&lt;&gt;"",H49&gt;0,I49&lt;&gt;"",J49&lt;&gt;0,K49&lt;&gt;0),COUNT($B$11:B48)+1,"")</f>
        <v>32</v>
      </c>
      <c r="C49" s="72" t="s">
        <v>4085</v>
      </c>
      <c r="D49" s="140" t="s">
        <v>3776</v>
      </c>
      <c r="E49" s="179" t="s">
        <v>4077</v>
      </c>
      <c r="F49" s="106">
        <v>44604</v>
      </c>
      <c r="G49" s="66" t="s">
        <v>4094</v>
      </c>
      <c r="H49" s="173">
        <v>7.29</v>
      </c>
      <c r="I49" s="165" t="s">
        <v>3696</v>
      </c>
      <c r="J49" s="173">
        <v>633.91999999999996</v>
      </c>
      <c r="K49" s="155">
        <f t="shared" si="0"/>
        <v>4621.28</v>
      </c>
      <c r="L49" s="147">
        <v>0.21</v>
      </c>
      <c r="M49" s="147">
        <v>0.69189999999999996</v>
      </c>
      <c r="N49" s="72"/>
      <c r="O49" s="178" t="str">
        <f ca="1">IF(N49="","", INDIRECT("base!"&amp;ADDRESS(MATCH(N49,base!$C$2:'base'!$C$133,0)+1,4,4)))</f>
        <v/>
      </c>
      <c r="P49" s="66"/>
      <c r="Q49" s="178" t="str">
        <f ca="1">IF(P49="","", INDIRECT("base!"&amp;ADDRESS(MATCH(CONCATENATE(N49,"|",P49),base!$G$2:'base'!$G$1817,0)+1,6,4)))</f>
        <v/>
      </c>
      <c r="R49" s="66"/>
    </row>
    <row r="50" spans="1:18" ht="60" x14ac:dyDescent="0.25">
      <c r="A50" s="165">
        <v>1</v>
      </c>
      <c r="B50" s="177">
        <f>IF(AND(G50&lt;&gt;"",H50&gt;0,I50&lt;&gt;"",J50&lt;&gt;0,K50&lt;&gt;0),COUNT($B$11:B49)+1,"")</f>
        <v>33</v>
      </c>
      <c r="C50" s="72" t="s">
        <v>4086</v>
      </c>
      <c r="D50" s="140" t="s">
        <v>3776</v>
      </c>
      <c r="E50" s="179" t="s">
        <v>4078</v>
      </c>
      <c r="F50" s="106">
        <v>44604</v>
      </c>
      <c r="G50" s="66" t="s">
        <v>4095</v>
      </c>
      <c r="H50" s="173">
        <v>14.8</v>
      </c>
      <c r="I50" s="165" t="s">
        <v>3694</v>
      </c>
      <c r="J50" s="173">
        <v>56.39</v>
      </c>
      <c r="K50" s="155">
        <f t="shared" si="0"/>
        <v>834.57</v>
      </c>
      <c r="L50" s="147">
        <v>0.21</v>
      </c>
      <c r="M50" s="147">
        <v>0.69189999999999996</v>
      </c>
      <c r="N50" s="72"/>
      <c r="O50" s="178" t="str">
        <f ca="1">IF(N50="","", INDIRECT("base!"&amp;ADDRESS(MATCH(N50,base!$C$2:'base'!$C$133,0)+1,4,4)))</f>
        <v/>
      </c>
      <c r="P50" s="66"/>
      <c r="Q50" s="178" t="str">
        <f ca="1">IF(P50="","", INDIRECT("base!"&amp;ADDRESS(MATCH(CONCATENATE(N50,"|",P50),base!$G$2:'base'!$G$1817,0)+1,6,4)))</f>
        <v/>
      </c>
      <c r="R50" s="66"/>
    </row>
    <row r="51" spans="1:18" ht="60" x14ac:dyDescent="0.25">
      <c r="A51" s="165">
        <v>1</v>
      </c>
      <c r="B51" s="177">
        <f>IF(AND(G51&lt;&gt;"",H51&gt;0,I51&lt;&gt;"",J51&lt;&gt;0,K51&lt;&gt;0),COUNT($B$11:B50)+1,"")</f>
        <v>34</v>
      </c>
      <c r="C51" s="72" t="s">
        <v>4087</v>
      </c>
      <c r="D51" s="140" t="s">
        <v>3776</v>
      </c>
      <c r="E51" s="179" t="s">
        <v>4079</v>
      </c>
      <c r="F51" s="106">
        <v>44604</v>
      </c>
      <c r="G51" s="66" t="s">
        <v>4096</v>
      </c>
      <c r="H51" s="173">
        <v>20</v>
      </c>
      <c r="I51" s="165" t="s">
        <v>3694</v>
      </c>
      <c r="J51" s="173">
        <v>54.75</v>
      </c>
      <c r="K51" s="155">
        <f t="shared" si="0"/>
        <v>1095</v>
      </c>
      <c r="L51" s="147">
        <v>0.21</v>
      </c>
      <c r="M51" s="147">
        <v>0.69189999999999996</v>
      </c>
      <c r="N51" s="72"/>
      <c r="O51" s="178" t="str">
        <f ca="1">IF(N51="","", INDIRECT("base!"&amp;ADDRESS(MATCH(N51,base!$C$2:'base'!$C$133,0)+1,4,4)))</f>
        <v/>
      </c>
      <c r="P51" s="66"/>
      <c r="Q51" s="178" t="str">
        <f ca="1">IF(P51="","", INDIRECT("base!"&amp;ADDRESS(MATCH(CONCATENATE(N51,"|",P51),base!$G$2:'base'!$G$1817,0)+1,6,4)))</f>
        <v/>
      </c>
      <c r="R51" s="66"/>
    </row>
    <row r="52" spans="1:18" ht="60" x14ac:dyDescent="0.25">
      <c r="A52" s="165">
        <v>1</v>
      </c>
      <c r="B52" s="177">
        <f>IF(AND(G52&lt;&gt;"",H52&gt;0,I52&lt;&gt;"",J52&lt;&gt;0,K52&lt;&gt;0),COUNT($B$11:B51)+1,"")</f>
        <v>35</v>
      </c>
      <c r="C52" s="72" t="s">
        <v>4088</v>
      </c>
      <c r="D52" s="140" t="s">
        <v>3776</v>
      </c>
      <c r="E52" s="179" t="s">
        <v>4080</v>
      </c>
      <c r="F52" s="106">
        <v>44604</v>
      </c>
      <c r="G52" s="66" t="s">
        <v>4097</v>
      </c>
      <c r="H52" s="173">
        <v>20</v>
      </c>
      <c r="I52" s="165" t="s">
        <v>3694</v>
      </c>
      <c r="J52" s="173">
        <v>52.13</v>
      </c>
      <c r="K52" s="155">
        <f t="shared" si="0"/>
        <v>1042.5999999999999</v>
      </c>
      <c r="L52" s="147">
        <v>0.21</v>
      </c>
      <c r="M52" s="147">
        <v>0.69189999999999996</v>
      </c>
      <c r="N52" s="72"/>
      <c r="O52" s="178" t="str">
        <f ca="1">IF(N52="","", INDIRECT("base!"&amp;ADDRESS(MATCH(N52,base!$C$2:'base'!$C$133,0)+1,4,4)))</f>
        <v/>
      </c>
      <c r="P52" s="66"/>
      <c r="Q52" s="178" t="str">
        <f ca="1">IF(P52="","", INDIRECT("base!"&amp;ADDRESS(MATCH(CONCATENATE(N52,"|",P52),base!$G$2:'base'!$G$1817,0)+1,6,4)))</f>
        <v/>
      </c>
      <c r="R52" s="66"/>
    </row>
    <row r="53" spans="1:18" x14ac:dyDescent="0.25">
      <c r="A53" s="165">
        <v>1</v>
      </c>
      <c r="B53" s="177" t="str">
        <f>IF(AND(G53&lt;&gt;"",H53&gt;0,I53&lt;&gt;"",J53&lt;&gt;0,K53&lt;&gt;0),COUNT($B$11:B52)+1,"")</f>
        <v/>
      </c>
      <c r="C53" s="72"/>
      <c r="D53" s="140"/>
      <c r="E53" s="179"/>
      <c r="F53" s="106"/>
      <c r="G53" s="66"/>
      <c r="H53" s="173"/>
      <c r="I53" s="165"/>
      <c r="J53" s="173"/>
      <c r="K53" s="155" t="str">
        <f t="shared" si="0"/>
        <v/>
      </c>
      <c r="L53" s="147"/>
      <c r="M53" s="147"/>
      <c r="N53" s="72"/>
      <c r="O53" s="178" t="str">
        <f ca="1">IF(N53="","", INDIRECT("base!"&amp;ADDRESS(MATCH(N53,base!$C$2:'base'!$C$133,0)+1,4,4)))</f>
        <v/>
      </c>
      <c r="P53" s="66"/>
      <c r="Q53" s="178" t="str">
        <f ca="1">IF(P53="","", INDIRECT("base!"&amp;ADDRESS(MATCH(CONCATENATE(N53,"|",P53),base!$G$2:'base'!$G$1817,0)+1,6,4)))</f>
        <v/>
      </c>
      <c r="R53" s="66"/>
    </row>
    <row r="54" spans="1:18" ht="45" x14ac:dyDescent="0.25">
      <c r="A54" s="165">
        <v>1</v>
      </c>
      <c r="B54" s="177">
        <f>IF(AND(G54&lt;&gt;"",H54&gt;0,I54&lt;&gt;"",J54&lt;&gt;0,K54&lt;&gt;0),COUNT($B$11:B53)+1,"")</f>
        <v>36</v>
      </c>
      <c r="C54" s="72" t="s">
        <v>4098</v>
      </c>
      <c r="D54" s="140" t="s">
        <v>3776</v>
      </c>
      <c r="E54" s="179" t="s">
        <v>4100</v>
      </c>
      <c r="F54" s="106">
        <v>44604</v>
      </c>
      <c r="G54" s="66" t="s">
        <v>4102</v>
      </c>
      <c r="H54" s="173">
        <v>241.1</v>
      </c>
      <c r="I54" s="165" t="s">
        <v>3695</v>
      </c>
      <c r="J54" s="173">
        <v>79.42</v>
      </c>
      <c r="K54" s="155">
        <f t="shared" si="0"/>
        <v>19148.16</v>
      </c>
      <c r="L54" s="147">
        <v>0.21</v>
      </c>
      <c r="M54" s="147">
        <v>0.69189999999999996</v>
      </c>
      <c r="N54" s="72"/>
      <c r="O54" s="178" t="str">
        <f ca="1">IF(N54="","", INDIRECT("base!"&amp;ADDRESS(MATCH(N54,base!$C$2:'base'!$C$133,0)+1,4,4)))</f>
        <v/>
      </c>
      <c r="P54" s="66"/>
      <c r="Q54" s="178" t="str">
        <f ca="1">IF(P54="","", INDIRECT("base!"&amp;ADDRESS(MATCH(CONCATENATE(N54,"|",P54),base!$G$2:'base'!$G$1817,0)+1,6,4)))</f>
        <v/>
      </c>
      <c r="R54" s="66"/>
    </row>
    <row r="55" spans="1:18" ht="45" x14ac:dyDescent="0.25">
      <c r="A55" s="165">
        <v>1</v>
      </c>
      <c r="B55" s="177">
        <f>IF(AND(G55&lt;&gt;"",H55&gt;0,I55&lt;&gt;"",J55&lt;&gt;0,K55&lt;&gt;0),COUNT($B$11:B54)+1,"")</f>
        <v>37</v>
      </c>
      <c r="C55" s="72" t="s">
        <v>4099</v>
      </c>
      <c r="D55" s="140" t="s">
        <v>3776</v>
      </c>
      <c r="E55" s="179" t="s">
        <v>4101</v>
      </c>
      <c r="F55" s="106">
        <v>44604</v>
      </c>
      <c r="G55" s="66" t="s">
        <v>4103</v>
      </c>
      <c r="H55" s="173">
        <v>9.64</v>
      </c>
      <c r="I55" s="165" t="s">
        <v>3696</v>
      </c>
      <c r="J55" s="173">
        <v>633.91999999999996</v>
      </c>
      <c r="K55" s="155">
        <f t="shared" si="0"/>
        <v>6110.99</v>
      </c>
      <c r="L55" s="147">
        <v>0.21</v>
      </c>
      <c r="M55" s="147">
        <v>0.69189999999999996</v>
      </c>
      <c r="N55" s="72"/>
      <c r="O55" s="178" t="str">
        <f ca="1">IF(N55="","", INDIRECT("base!"&amp;ADDRESS(MATCH(N55,base!$C$2:'base'!$C$133,0)+1,4,4)))</f>
        <v/>
      </c>
      <c r="P55" s="66"/>
      <c r="Q55" s="178" t="str">
        <f ca="1">IF(P55="","", INDIRECT("base!"&amp;ADDRESS(MATCH(CONCATENATE(N55,"|",P55),base!$G$2:'base'!$G$1817,0)+1,6,4)))</f>
        <v/>
      </c>
      <c r="R55" s="66"/>
    </row>
    <row r="56" spans="1:18" x14ac:dyDescent="0.25">
      <c r="A56" s="165">
        <v>1</v>
      </c>
      <c r="B56" s="177"/>
      <c r="C56" s="72"/>
      <c r="D56" s="140"/>
      <c r="E56" s="179"/>
      <c r="F56" s="106"/>
      <c r="G56" s="66"/>
      <c r="H56" s="173"/>
      <c r="I56" s="165"/>
      <c r="J56" s="173"/>
      <c r="K56" s="155" t="str">
        <f t="shared" si="0"/>
        <v/>
      </c>
      <c r="L56" s="147"/>
      <c r="M56" s="147"/>
      <c r="N56" s="72"/>
      <c r="O56" s="178"/>
      <c r="P56" s="66"/>
      <c r="Q56" s="178"/>
      <c r="R56" s="66"/>
    </row>
    <row r="57" spans="1:18" ht="45" x14ac:dyDescent="0.25">
      <c r="A57" s="165">
        <v>1</v>
      </c>
      <c r="B57" s="177">
        <f>IF(AND(G57&lt;&gt;"",H57&gt;0,I57&lt;&gt;"",J57&lt;&gt;0,K57&lt;&gt;0),COUNT($B$11:B56)+1,"")</f>
        <v>38</v>
      </c>
      <c r="C57" s="72" t="s">
        <v>4104</v>
      </c>
      <c r="D57" s="140" t="s">
        <v>3776</v>
      </c>
      <c r="E57" s="179" t="s">
        <v>4109</v>
      </c>
      <c r="F57" s="106">
        <v>44604</v>
      </c>
      <c r="G57" s="66" t="s">
        <v>4114</v>
      </c>
      <c r="H57" s="173">
        <v>250.75</v>
      </c>
      <c r="I57" s="165" t="s">
        <v>3695</v>
      </c>
      <c r="J57" s="173">
        <v>30.49</v>
      </c>
      <c r="K57" s="155">
        <f t="shared" si="0"/>
        <v>7645.37</v>
      </c>
      <c r="L57" s="147">
        <v>0.21</v>
      </c>
      <c r="M57" s="147">
        <v>0.69189999999999996</v>
      </c>
      <c r="N57" s="72"/>
      <c r="O57" s="178" t="str">
        <f ca="1">IF(N57="","", INDIRECT("base!"&amp;ADDRESS(MATCH(N57,base!$C$2:'base'!$C$133,0)+1,4,4)))</f>
        <v/>
      </c>
      <c r="P57" s="66"/>
      <c r="Q57" s="178" t="str">
        <f ca="1">IF(P57="","", INDIRECT("base!"&amp;ADDRESS(MATCH(CONCATENATE(N57,"|",P57),base!$G$2:'base'!$G$1817,0)+1,6,4)))</f>
        <v/>
      </c>
      <c r="R57" s="66"/>
    </row>
    <row r="58" spans="1:18" x14ac:dyDescent="0.25">
      <c r="A58" s="165">
        <v>1</v>
      </c>
      <c r="B58" s="177">
        <f>IF(AND(G58&lt;&gt;"",H58&gt;0,I58&lt;&gt;"",J58&lt;&gt;0,K58&lt;&gt;0),COUNT($B$11:B57)+1,"")</f>
        <v>39</v>
      </c>
      <c r="C58" s="72" t="s">
        <v>4105</v>
      </c>
      <c r="D58" s="140" t="s">
        <v>3776</v>
      </c>
      <c r="E58" s="179" t="s">
        <v>4117</v>
      </c>
      <c r="F58" s="106">
        <v>44604</v>
      </c>
      <c r="G58" s="66" t="s">
        <v>4118</v>
      </c>
      <c r="H58" s="173">
        <v>250.75</v>
      </c>
      <c r="I58" s="165" t="s">
        <v>3695</v>
      </c>
      <c r="J58" s="173">
        <v>73.91</v>
      </c>
      <c r="K58" s="155">
        <f t="shared" si="0"/>
        <v>18532.93</v>
      </c>
      <c r="L58" s="147">
        <v>0.21</v>
      </c>
      <c r="M58" s="147">
        <v>0.69189999999999996</v>
      </c>
      <c r="N58" s="72"/>
      <c r="O58" s="178" t="str">
        <f ca="1">IF(N58="","", INDIRECT("base!"&amp;ADDRESS(MATCH(N58,base!$C$2:'base'!$C$133,0)+1,4,4)))</f>
        <v/>
      </c>
      <c r="P58" s="66"/>
      <c r="Q58" s="178" t="str">
        <f ca="1">IF(P58="","", INDIRECT("base!"&amp;ADDRESS(MATCH(CONCATENATE(N58,"|",P58),base!$G$2:'base'!$G$1817,0)+1,6,4)))</f>
        <v/>
      </c>
      <c r="R58" s="66"/>
    </row>
    <row r="59" spans="1:18" ht="45" x14ac:dyDescent="0.25">
      <c r="A59" s="165">
        <v>1</v>
      </c>
      <c r="B59" s="177">
        <f>IF(AND(G59&lt;&gt;"",H59&gt;0,I59&lt;&gt;"",J59&lt;&gt;0,K59&lt;&gt;0),COUNT($B$11:B58)+1,"")</f>
        <v>40</v>
      </c>
      <c r="C59" s="72" t="s">
        <v>4106</v>
      </c>
      <c r="D59" s="140" t="s">
        <v>3776</v>
      </c>
      <c r="E59" s="179" t="s">
        <v>4110</v>
      </c>
      <c r="F59" s="106">
        <v>44604</v>
      </c>
      <c r="G59" s="66" t="s">
        <v>4115</v>
      </c>
      <c r="H59" s="173">
        <v>250.75</v>
      </c>
      <c r="I59" s="165" t="s">
        <v>3695</v>
      </c>
      <c r="J59" s="173">
        <v>46.14</v>
      </c>
      <c r="K59" s="155">
        <f t="shared" si="0"/>
        <v>11569.61</v>
      </c>
      <c r="L59" s="147">
        <v>0.21</v>
      </c>
      <c r="M59" s="147">
        <v>0.69189999999999996</v>
      </c>
      <c r="N59" s="72"/>
      <c r="O59" s="178" t="str">
        <f ca="1">IF(N59="","", INDIRECT("base!"&amp;ADDRESS(MATCH(N59,base!$C$2:'base'!$C$133,0)+1,4,4)))</f>
        <v/>
      </c>
      <c r="P59" s="66"/>
      <c r="Q59" s="178" t="str">
        <f ca="1">IF(P59="","", INDIRECT("base!"&amp;ADDRESS(MATCH(CONCATENATE(N59,"|",P59),base!$G$2:'base'!$G$1817,0)+1,6,4)))</f>
        <v/>
      </c>
      <c r="R59" s="66"/>
    </row>
    <row r="60" spans="1:18" ht="30" x14ac:dyDescent="0.25">
      <c r="A60" s="165">
        <v>1</v>
      </c>
      <c r="B60" s="177">
        <f>IF(AND(G60&lt;&gt;"",H60&gt;0,I60&lt;&gt;"",J60&lt;&gt;0,K60&lt;&gt;0),COUNT($B$11:B59)+1,"")</f>
        <v>41</v>
      </c>
      <c r="C60" s="72" t="s">
        <v>4107</v>
      </c>
      <c r="D60" s="140" t="s">
        <v>3776</v>
      </c>
      <c r="E60" s="179" t="s">
        <v>4111</v>
      </c>
      <c r="F60" s="106">
        <v>44604</v>
      </c>
      <c r="G60" s="66" t="s">
        <v>4119</v>
      </c>
      <c r="H60" s="173">
        <v>25</v>
      </c>
      <c r="I60" s="165" t="s">
        <v>3694</v>
      </c>
      <c r="J60" s="173">
        <v>76.59</v>
      </c>
      <c r="K60" s="155">
        <f t="shared" si="0"/>
        <v>1914.75</v>
      </c>
      <c r="L60" s="147">
        <v>0.21</v>
      </c>
      <c r="M60" s="147">
        <v>0.69189999999999996</v>
      </c>
      <c r="N60" s="72"/>
      <c r="O60" s="178" t="str">
        <f ca="1">IF(N60="","", INDIRECT("base!"&amp;ADDRESS(MATCH(N60,base!$C$2:'base'!$C$133,0)+1,4,4)))</f>
        <v/>
      </c>
      <c r="P60" s="66"/>
      <c r="Q60" s="178" t="str">
        <f ca="1">IF(P60="","", INDIRECT("base!"&amp;ADDRESS(MATCH(CONCATENATE(N60,"|",P60),base!$G$2:'base'!$G$1817,0)+1,6,4)))</f>
        <v/>
      </c>
      <c r="R60" s="66"/>
    </row>
    <row r="61" spans="1:18" ht="30" x14ac:dyDescent="0.25">
      <c r="A61" s="165">
        <v>1</v>
      </c>
      <c r="B61" s="177">
        <f>IF(AND(G61&lt;&gt;"",H61&gt;0,I61&lt;&gt;"",J61&lt;&gt;0,K61&lt;&gt;0),COUNT($B$11:B60)+1,"")</f>
        <v>42</v>
      </c>
      <c r="C61" s="72" t="s">
        <v>4108</v>
      </c>
      <c r="D61" s="140" t="s">
        <v>3776</v>
      </c>
      <c r="E61" s="179" t="s">
        <v>4112</v>
      </c>
      <c r="F61" s="106">
        <v>44604</v>
      </c>
      <c r="G61" s="66" t="s">
        <v>4120</v>
      </c>
      <c r="H61" s="173">
        <v>24</v>
      </c>
      <c r="I61" s="165" t="s">
        <v>3694</v>
      </c>
      <c r="J61" s="173">
        <v>258.99</v>
      </c>
      <c r="K61" s="155">
        <f t="shared" si="0"/>
        <v>6215.76</v>
      </c>
      <c r="L61" s="147">
        <v>0.21</v>
      </c>
      <c r="M61" s="147">
        <v>0.69189999999999996</v>
      </c>
      <c r="N61" s="72"/>
      <c r="O61" s="178" t="str">
        <f ca="1">IF(N61="","", INDIRECT("base!"&amp;ADDRESS(MATCH(N61,base!$C$2:'base'!$C$133,0)+1,4,4)))</f>
        <v/>
      </c>
      <c r="P61" s="66"/>
      <c r="Q61" s="178" t="str">
        <f ca="1">IF(P61="","", INDIRECT("base!"&amp;ADDRESS(MATCH(CONCATENATE(N61,"|",P61),base!$G$2:'base'!$G$1817,0)+1,6,4)))</f>
        <v/>
      </c>
      <c r="R61" s="66"/>
    </row>
    <row r="62" spans="1:18" ht="30" x14ac:dyDescent="0.25">
      <c r="A62" s="165">
        <v>1</v>
      </c>
      <c r="B62" s="177">
        <f>IF(AND(G62&lt;&gt;"",H62&gt;0,I62&lt;&gt;"",J62&lt;&gt;0,K62&lt;&gt;0),COUNT($B$11:B61)+1,"")</f>
        <v>43</v>
      </c>
      <c r="C62" s="72" t="s">
        <v>4116</v>
      </c>
      <c r="D62" s="140" t="s">
        <v>3776</v>
      </c>
      <c r="E62" s="179" t="s">
        <v>4113</v>
      </c>
      <c r="F62" s="106">
        <v>44604</v>
      </c>
      <c r="G62" s="66" t="s">
        <v>4121</v>
      </c>
      <c r="H62" s="173">
        <v>16</v>
      </c>
      <c r="I62" s="165" t="s">
        <v>3694</v>
      </c>
      <c r="J62" s="173">
        <v>66.77</v>
      </c>
      <c r="K62" s="155">
        <f t="shared" si="0"/>
        <v>1068.32</v>
      </c>
      <c r="L62" s="147">
        <v>0.21</v>
      </c>
      <c r="M62" s="147">
        <v>0.69189999999999996</v>
      </c>
      <c r="N62" s="72"/>
      <c r="O62" s="178"/>
      <c r="P62" s="66"/>
      <c r="Q62" s="178"/>
      <c r="R62" s="66"/>
    </row>
    <row r="63" spans="1:18" x14ac:dyDescent="0.25">
      <c r="A63" s="165">
        <v>1</v>
      </c>
      <c r="B63" s="177" t="str">
        <f>IF(AND(G63&lt;&gt;"",H63&gt;0,I63&lt;&gt;"",J63&lt;&gt;0,K63&lt;&gt;0),COUNT($B$11:B62)+1,"")</f>
        <v/>
      </c>
      <c r="C63" s="72"/>
      <c r="D63" s="140"/>
      <c r="E63" s="179"/>
      <c r="F63" s="106"/>
      <c r="G63" s="66"/>
      <c r="H63" s="173"/>
      <c r="I63" s="165"/>
      <c r="J63" s="173"/>
      <c r="K63" s="155" t="str">
        <f t="shared" si="0"/>
        <v/>
      </c>
      <c r="L63" s="147"/>
      <c r="M63" s="147"/>
      <c r="N63" s="72"/>
      <c r="O63" s="178" t="str">
        <f ca="1">IF(N63="","", INDIRECT("base!"&amp;ADDRESS(MATCH(N63,base!$C$2:'base'!$C$133,0)+1,4,4)))</f>
        <v/>
      </c>
      <c r="P63" s="66"/>
      <c r="Q63" s="178" t="str">
        <f ca="1">IF(P63="","", INDIRECT("base!"&amp;ADDRESS(MATCH(CONCATENATE(N63,"|",P63),base!$G$2:'base'!$G$1817,0)+1,6,4)))</f>
        <v/>
      </c>
      <c r="R63" s="66"/>
    </row>
    <row r="64" spans="1:18" x14ac:dyDescent="0.25">
      <c r="A64" s="165">
        <v>1</v>
      </c>
      <c r="B64" s="177">
        <f>IF(AND(G64&lt;&gt;"",H64&gt;0,I64&lt;&gt;"",J64&lt;&gt;0,K64&lt;&gt;0),COUNT($B$11:B63)+1,"")</f>
        <v>44</v>
      </c>
      <c r="C64" s="72" t="s">
        <v>4127</v>
      </c>
      <c r="D64" s="140" t="s">
        <v>3776</v>
      </c>
      <c r="E64" s="179" t="s">
        <v>4122</v>
      </c>
      <c r="F64" s="106">
        <v>44604</v>
      </c>
      <c r="G64" s="66" t="s">
        <v>4132</v>
      </c>
      <c r="H64" s="173">
        <f>161.12+10.54+70.49+11.52+302.51+186.84</f>
        <v>743.02</v>
      </c>
      <c r="I64" s="165" t="s">
        <v>3695</v>
      </c>
      <c r="J64" s="173">
        <v>7.16</v>
      </c>
      <c r="K64" s="155">
        <f t="shared" si="0"/>
        <v>5320.02</v>
      </c>
      <c r="L64" s="147">
        <v>0.21</v>
      </c>
      <c r="M64" s="147">
        <v>0.69189999999999996</v>
      </c>
      <c r="N64" s="72"/>
      <c r="O64" s="178" t="str">
        <f ca="1">IF(N64="","", INDIRECT("base!"&amp;ADDRESS(MATCH(N64,base!$C$2:'base'!$C$133,0)+1,4,4)))</f>
        <v/>
      </c>
      <c r="P64" s="66"/>
      <c r="Q64" s="178" t="str">
        <f ca="1">IF(P64="","", INDIRECT("base!"&amp;ADDRESS(MATCH(CONCATENATE(N64,"|",P64),base!$G$2:'base'!$G$1817,0)+1,6,4)))</f>
        <v/>
      </c>
      <c r="R64" s="66"/>
    </row>
    <row r="65" spans="1:18" ht="30" x14ac:dyDescent="0.25">
      <c r="A65" s="165">
        <v>1</v>
      </c>
      <c r="B65" s="177">
        <f>IF(AND(G65&lt;&gt;"",H65&gt;0,I65&lt;&gt;"",J65&lt;&gt;0,K65&lt;&gt;0),COUNT($B$11:B64)+1,"")</f>
        <v>45</v>
      </c>
      <c r="C65" s="72" t="s">
        <v>4128</v>
      </c>
      <c r="D65" s="140" t="s">
        <v>3776</v>
      </c>
      <c r="E65" s="179" t="s">
        <v>4123</v>
      </c>
      <c r="F65" s="106">
        <v>44604</v>
      </c>
      <c r="G65" s="66" t="s">
        <v>4133</v>
      </c>
      <c r="H65" s="173">
        <f>161.12+10.54+70.49+11.52+302.51+186.84</f>
        <v>743.02</v>
      </c>
      <c r="I65" s="165" t="s">
        <v>3695</v>
      </c>
      <c r="J65" s="173">
        <v>41.44</v>
      </c>
      <c r="K65" s="155">
        <f t="shared" si="0"/>
        <v>30790.75</v>
      </c>
      <c r="L65" s="147">
        <v>0.21</v>
      </c>
      <c r="M65" s="147">
        <v>0.69189999999999996</v>
      </c>
      <c r="N65" s="72"/>
      <c r="O65" s="178" t="str">
        <f ca="1">IF(N65="","", INDIRECT("base!"&amp;ADDRESS(MATCH(N65,base!$C$2:'base'!$C$133,0)+1,4,4)))</f>
        <v/>
      </c>
      <c r="P65" s="66"/>
      <c r="Q65" s="178" t="str">
        <f ca="1">IF(P65="","", INDIRECT("base!"&amp;ADDRESS(MATCH(CONCATENATE(N65,"|",P65),base!$G$2:'base'!$G$1817,0)+1,6,4)))</f>
        <v/>
      </c>
      <c r="R65" s="66"/>
    </row>
    <row r="66" spans="1:18" x14ac:dyDescent="0.25">
      <c r="A66" s="165">
        <v>1</v>
      </c>
      <c r="B66" s="177">
        <f>IF(AND(G66&lt;&gt;"",H66&gt;0,I66&lt;&gt;"",J66&lt;&gt;0,K66&lt;&gt;0),COUNT($B$11:B65)+1,"")</f>
        <v>46</v>
      </c>
      <c r="C66" s="72" t="s">
        <v>4129</v>
      </c>
      <c r="D66" s="140" t="s">
        <v>3776</v>
      </c>
      <c r="E66" s="179" t="s">
        <v>4124</v>
      </c>
      <c r="F66" s="106">
        <v>44604</v>
      </c>
      <c r="G66" s="66" t="s">
        <v>4134</v>
      </c>
      <c r="H66" s="173">
        <v>245.06</v>
      </c>
      <c r="I66" s="165" t="s">
        <v>3695</v>
      </c>
      <c r="J66" s="173">
        <v>27.83</v>
      </c>
      <c r="K66" s="155">
        <f t="shared" si="0"/>
        <v>6820.02</v>
      </c>
      <c r="L66" s="147">
        <v>0.21</v>
      </c>
      <c r="M66" s="147">
        <v>0.69189999999999996</v>
      </c>
      <c r="N66" s="72"/>
      <c r="O66" s="178" t="str">
        <f ca="1">IF(N66="","", INDIRECT("base!"&amp;ADDRESS(MATCH(N66,base!$C$2:'base'!$C$133,0)+1,4,4)))</f>
        <v/>
      </c>
      <c r="P66" s="66"/>
      <c r="Q66" s="178" t="str">
        <f ca="1">IF(P66="","", INDIRECT("base!"&amp;ADDRESS(MATCH(CONCATENATE(N66,"|",P66),base!$G$2:'base'!$G$1817,0)+1,6,4)))</f>
        <v/>
      </c>
      <c r="R66" s="66"/>
    </row>
    <row r="67" spans="1:18" ht="45" x14ac:dyDescent="0.25">
      <c r="A67" s="165">
        <v>1</v>
      </c>
      <c r="B67" s="177">
        <f>IF(AND(G67&lt;&gt;"",H67&gt;0,I67&lt;&gt;"",J67&lt;&gt;0,K67&lt;&gt;0),COUNT($B$11:B66)+1,"")</f>
        <v>47</v>
      </c>
      <c r="C67" s="72" t="s">
        <v>4130</v>
      </c>
      <c r="D67" s="140" t="s">
        <v>3776</v>
      </c>
      <c r="E67" s="179" t="s">
        <v>4125</v>
      </c>
      <c r="F67" s="106">
        <v>44604</v>
      </c>
      <c r="G67" s="66" t="s">
        <v>4135</v>
      </c>
      <c r="H67" s="173">
        <v>245.06</v>
      </c>
      <c r="I67" s="165" t="s">
        <v>3695</v>
      </c>
      <c r="J67" s="173">
        <v>71.16</v>
      </c>
      <c r="K67" s="155">
        <f t="shared" si="0"/>
        <v>17438.47</v>
      </c>
      <c r="L67" s="147">
        <v>0.21</v>
      </c>
      <c r="M67" s="147">
        <v>0.69189999999999996</v>
      </c>
      <c r="N67" s="72"/>
      <c r="O67" s="178" t="str">
        <f ca="1">IF(N67="","", INDIRECT("base!"&amp;ADDRESS(MATCH(N67,base!$C$2:'base'!$C$133,0)+1,4,4)))</f>
        <v/>
      </c>
      <c r="P67" s="66"/>
      <c r="Q67" s="178" t="str">
        <f ca="1">IF(P67="","", INDIRECT("base!"&amp;ADDRESS(MATCH(CONCATENATE(N67,"|",P67),base!$G$2:'base'!$G$1817,0)+1,6,4)))</f>
        <v/>
      </c>
      <c r="R67" s="66"/>
    </row>
    <row r="68" spans="1:18" x14ac:dyDescent="0.25">
      <c r="A68" s="165">
        <v>1</v>
      </c>
      <c r="B68" s="177">
        <f>IF(AND(G68&lt;&gt;"",H68&gt;0,I68&lt;&gt;"",J68&lt;&gt;0,K68&lt;&gt;0),COUNT($B$11:B67)+1,"")</f>
        <v>48</v>
      </c>
      <c r="C68" s="72" t="s">
        <v>4131</v>
      </c>
      <c r="D68" s="140" t="s">
        <v>3776</v>
      </c>
      <c r="E68" s="179" t="s">
        <v>4126</v>
      </c>
      <c r="F68" s="106">
        <v>44604</v>
      </c>
      <c r="G68" s="66" t="s">
        <v>4136</v>
      </c>
      <c r="H68" s="173">
        <v>16.399999999999999</v>
      </c>
      <c r="I68" s="165" t="s">
        <v>3694</v>
      </c>
      <c r="J68" s="173">
        <v>84.87</v>
      </c>
      <c r="K68" s="155">
        <f t="shared" si="0"/>
        <v>1391.87</v>
      </c>
      <c r="L68" s="147">
        <v>0.21</v>
      </c>
      <c r="M68" s="147">
        <v>0.69189999999999996</v>
      </c>
      <c r="N68" s="72"/>
      <c r="O68" s="178" t="str">
        <f ca="1">IF(N68="","", INDIRECT("base!"&amp;ADDRESS(MATCH(N68,base!$C$2:'base'!$C$133,0)+1,4,4)))</f>
        <v/>
      </c>
      <c r="P68" s="66"/>
      <c r="Q68" s="178" t="str">
        <f ca="1">IF(P68="","", INDIRECT("base!"&amp;ADDRESS(MATCH(CONCATENATE(N68,"|",P68),base!$G$2:'base'!$G$1817,0)+1,6,4)))</f>
        <v/>
      </c>
      <c r="R68" s="66"/>
    </row>
    <row r="69" spans="1:18" x14ac:dyDescent="0.25">
      <c r="A69" s="165">
        <v>1</v>
      </c>
      <c r="B69" s="177" t="str">
        <f>IF(AND(G69&lt;&gt;"",H69&gt;0,I69&lt;&gt;"",J69&lt;&gt;0,K69&lt;&gt;0),COUNT($B$11:B68)+1,"")</f>
        <v/>
      </c>
      <c r="C69" s="72"/>
      <c r="D69" s="140"/>
      <c r="E69" s="179"/>
      <c r="F69" s="106"/>
      <c r="G69" s="66"/>
      <c r="H69" s="173"/>
      <c r="I69" s="165"/>
      <c r="J69" s="173"/>
      <c r="K69" s="155" t="str">
        <f t="shared" si="0"/>
        <v/>
      </c>
      <c r="L69" s="147"/>
      <c r="M69" s="147"/>
      <c r="N69" s="72"/>
      <c r="O69" s="178" t="str">
        <f ca="1">IF(N69="","", INDIRECT("base!"&amp;ADDRESS(MATCH(N69,base!$C$2:'base'!$C$133,0)+1,4,4)))</f>
        <v/>
      </c>
      <c r="P69" s="66"/>
      <c r="Q69" s="178" t="str">
        <f ca="1">IF(P69="","", INDIRECT("base!"&amp;ADDRESS(MATCH(CONCATENATE(N69,"|",P69),base!$G$2:'base'!$G$1817,0)+1,6,4)))</f>
        <v/>
      </c>
      <c r="R69" s="66"/>
    </row>
    <row r="70" spans="1:18" ht="30" x14ac:dyDescent="0.25">
      <c r="A70" s="165">
        <v>1</v>
      </c>
      <c r="B70" s="177">
        <f>IF(AND(G70&lt;&gt;"",H70&gt;0,I70&lt;&gt;"",J70&lt;&gt;0,K70&lt;&gt;0),COUNT($B$11:B69)+1,"")</f>
        <v>49</v>
      </c>
      <c r="C70" s="72" t="s">
        <v>4137</v>
      </c>
      <c r="D70" s="140" t="s">
        <v>3776</v>
      </c>
      <c r="E70" s="179">
        <v>96396</v>
      </c>
      <c r="F70" s="106">
        <v>44604</v>
      </c>
      <c r="G70" s="66" t="s">
        <v>4151</v>
      </c>
      <c r="H70" s="173">
        <v>9.3420000000000005</v>
      </c>
      <c r="I70" s="165" t="s">
        <v>3695</v>
      </c>
      <c r="J70" s="173">
        <v>133.31</v>
      </c>
      <c r="K70" s="155">
        <f t="shared" si="0"/>
        <v>1245.3800000000001</v>
      </c>
      <c r="L70" s="147">
        <v>0.21</v>
      </c>
      <c r="M70" s="147">
        <v>0.69189999999999996</v>
      </c>
      <c r="N70" s="72"/>
      <c r="O70" s="178" t="str">
        <f ca="1">IF(N70="","", INDIRECT("base!"&amp;ADDRESS(MATCH(N70,base!$C$2:'base'!$C$133,0)+1,4,4)))</f>
        <v/>
      </c>
      <c r="P70" s="66"/>
      <c r="Q70" s="178" t="str">
        <f ca="1">IF(P70="","", INDIRECT("base!"&amp;ADDRESS(MATCH(CONCATENATE(N70,"|",P70),base!$G$2:'base'!$G$1817,0)+1,6,4)))</f>
        <v/>
      </c>
      <c r="R70" s="66"/>
    </row>
    <row r="71" spans="1:18" ht="30" x14ac:dyDescent="0.25">
      <c r="A71" s="165">
        <v>1</v>
      </c>
      <c r="B71" s="177">
        <f>IF(AND(G71&lt;&gt;"",H71&gt;0,I71&lt;&gt;"",J71&lt;&gt;0,K71&lt;&gt;0),COUNT($B$11:B70)+1,"")</f>
        <v>50</v>
      </c>
      <c r="C71" s="72" t="s">
        <v>4138</v>
      </c>
      <c r="D71" s="140" t="s">
        <v>3776</v>
      </c>
      <c r="E71" s="179" t="s">
        <v>4144</v>
      </c>
      <c r="F71" s="106">
        <v>44604</v>
      </c>
      <c r="G71" s="66" t="s">
        <v>4152</v>
      </c>
      <c r="H71" s="173">
        <v>186.84</v>
      </c>
      <c r="I71" s="165" t="s">
        <v>3695</v>
      </c>
      <c r="J71" s="173">
        <v>49.8</v>
      </c>
      <c r="K71" s="155">
        <f t="shared" si="0"/>
        <v>9304.6299999999992</v>
      </c>
      <c r="L71" s="147">
        <v>0.21</v>
      </c>
      <c r="M71" s="147">
        <v>0.69189999999999996</v>
      </c>
      <c r="N71" s="72"/>
      <c r="O71" s="178" t="str">
        <f ca="1">IF(N71="","", INDIRECT("base!"&amp;ADDRESS(MATCH(N71,base!$C$2:'base'!$C$133,0)+1,4,4)))</f>
        <v/>
      </c>
      <c r="P71" s="66"/>
      <c r="Q71" s="178" t="str">
        <f ca="1">IF(P71="","", INDIRECT("base!"&amp;ADDRESS(MATCH(CONCATENATE(N71,"|",P71),base!$G$2:'base'!$G$1817,0)+1,6,4)))</f>
        <v/>
      </c>
      <c r="R71" s="66"/>
    </row>
    <row r="72" spans="1:18" x14ac:dyDescent="0.25">
      <c r="A72" s="165">
        <v>1</v>
      </c>
      <c r="B72" s="177">
        <f>IF(AND(G72&lt;&gt;"",H72&gt;0,I72&lt;&gt;"",J72&lt;&gt;0,K72&lt;&gt;0),COUNT($B$11:B71)+1,"")</f>
        <v>51</v>
      </c>
      <c r="C72" s="72" t="s">
        <v>4139</v>
      </c>
      <c r="D72" s="140" t="s">
        <v>3776</v>
      </c>
      <c r="E72" s="179" t="s">
        <v>4033</v>
      </c>
      <c r="F72" s="106">
        <v>44604</v>
      </c>
      <c r="G72" s="66" t="s">
        <v>4153</v>
      </c>
      <c r="H72" s="173">
        <v>186.84</v>
      </c>
      <c r="I72" s="165" t="s">
        <v>3695</v>
      </c>
      <c r="J72" s="173">
        <v>52.6</v>
      </c>
      <c r="K72" s="155">
        <f t="shared" si="0"/>
        <v>9827.7800000000007</v>
      </c>
      <c r="L72" s="147">
        <v>0.21</v>
      </c>
      <c r="M72" s="147">
        <v>0.69189999999999996</v>
      </c>
      <c r="N72" s="72"/>
      <c r="O72" s="178" t="str">
        <f ca="1">IF(N72="","", INDIRECT("base!"&amp;ADDRESS(MATCH(N72,base!$C$2:'base'!$C$133,0)+1,4,4)))</f>
        <v/>
      </c>
      <c r="P72" s="66"/>
      <c r="Q72" s="178" t="str">
        <f ca="1">IF(P72="","", INDIRECT("base!"&amp;ADDRESS(MATCH(CONCATENATE(N72,"|",P72),base!$G$2:'base'!$G$1817,0)+1,6,4)))</f>
        <v/>
      </c>
      <c r="R72" s="66"/>
    </row>
    <row r="73" spans="1:18" x14ac:dyDescent="0.25">
      <c r="A73" s="165">
        <v>1</v>
      </c>
      <c r="B73" s="177">
        <f>IF(AND(G73&lt;&gt;"",H73&gt;0,I73&lt;&gt;"",J73&lt;&gt;0,K73&lt;&gt;0),COUNT($B$11:B72)+1,"")</f>
        <v>52</v>
      </c>
      <c r="C73" s="72" t="s">
        <v>4140</v>
      </c>
      <c r="D73" s="140" t="s">
        <v>3776</v>
      </c>
      <c r="E73" s="179" t="s">
        <v>4145</v>
      </c>
      <c r="F73" s="106">
        <v>44604</v>
      </c>
      <c r="G73" s="66" t="s">
        <v>4154</v>
      </c>
      <c r="H73" s="173">
        <v>186.84</v>
      </c>
      <c r="I73" s="165" t="s">
        <v>3695</v>
      </c>
      <c r="J73" s="182">
        <v>95.49</v>
      </c>
      <c r="K73" s="155">
        <f t="shared" si="0"/>
        <v>17841.349999999999</v>
      </c>
      <c r="L73" s="147">
        <v>0.21</v>
      </c>
      <c r="M73" s="147">
        <v>0.69189999999999996</v>
      </c>
      <c r="N73" s="72"/>
      <c r="O73" s="178" t="str">
        <f ca="1">IF(N73="","", INDIRECT("base!"&amp;ADDRESS(MATCH(N73,base!$C$2:'base'!$C$133,0)+1,4,4)))</f>
        <v/>
      </c>
      <c r="P73" s="66"/>
      <c r="Q73" s="178" t="str">
        <f ca="1">IF(P73="","", INDIRECT("base!"&amp;ADDRESS(MATCH(CONCATENATE(N73,"|",P73),base!$G$2:'base'!$G$1817,0)+1,6,4)))</f>
        <v/>
      </c>
      <c r="R73" s="66"/>
    </row>
    <row r="74" spans="1:18" x14ac:dyDescent="0.25">
      <c r="A74" s="165">
        <v>1</v>
      </c>
      <c r="B74" s="177">
        <f>IF(AND(G74&lt;&gt;"",H74&gt;0,I74&lt;&gt;"",J74&lt;&gt;0,K74&lt;&gt;0),COUNT($B$11:B73)+1,"")</f>
        <v>53</v>
      </c>
      <c r="C74" s="72" t="s">
        <v>4141</v>
      </c>
      <c r="D74" s="140" t="s">
        <v>3776</v>
      </c>
      <c r="E74" s="179" t="s">
        <v>4146</v>
      </c>
      <c r="F74" s="106">
        <v>44604</v>
      </c>
      <c r="G74" s="66" t="s">
        <v>4155</v>
      </c>
      <c r="H74" s="173">
        <v>96</v>
      </c>
      <c r="I74" s="165" t="s">
        <v>3694</v>
      </c>
      <c r="J74" s="173">
        <v>17.21</v>
      </c>
      <c r="K74" s="155">
        <f t="shared" si="0"/>
        <v>1652.16</v>
      </c>
      <c r="L74" s="147">
        <v>0.21</v>
      </c>
      <c r="M74" s="147">
        <v>0.69189999999999996</v>
      </c>
      <c r="N74" s="72"/>
      <c r="O74" s="178" t="str">
        <f ca="1">IF(N74="","", INDIRECT("base!"&amp;ADDRESS(MATCH(N74,base!$C$2:'base'!$C$133,0)+1,4,4)))</f>
        <v/>
      </c>
      <c r="P74" s="66"/>
      <c r="Q74" s="178" t="str">
        <f ca="1">IF(P74="","", INDIRECT("base!"&amp;ADDRESS(MATCH(CONCATENATE(N74,"|",P74),base!$G$2:'base'!$G$1817,0)+1,6,4)))</f>
        <v/>
      </c>
      <c r="R74" s="66"/>
    </row>
    <row r="75" spans="1:18" x14ac:dyDescent="0.25">
      <c r="A75" s="165">
        <v>1</v>
      </c>
      <c r="B75" s="177">
        <f>IF(AND(G75&lt;&gt;"",H75&gt;0,I75&lt;&gt;"",J75&lt;&gt;0,K75&lt;&gt;0),COUNT($B$11:B74)+1,"")</f>
        <v>54</v>
      </c>
      <c r="C75" s="72" t="s">
        <v>4142</v>
      </c>
      <c r="D75" s="140" t="s">
        <v>3776</v>
      </c>
      <c r="E75" s="179" t="s">
        <v>4147</v>
      </c>
      <c r="F75" s="106">
        <v>44604</v>
      </c>
      <c r="G75" s="66" t="s">
        <v>4156</v>
      </c>
      <c r="H75" s="173">
        <v>10</v>
      </c>
      <c r="I75" s="165" t="s">
        <v>3694</v>
      </c>
      <c r="J75" s="173">
        <v>108.2</v>
      </c>
      <c r="K75" s="155">
        <f t="shared" si="0"/>
        <v>1082</v>
      </c>
      <c r="L75" s="147">
        <v>0.21</v>
      </c>
      <c r="M75" s="147">
        <v>0.69189999999999996</v>
      </c>
      <c r="N75" s="72"/>
      <c r="O75" s="178" t="str">
        <f ca="1">IF(N75="","", INDIRECT("base!"&amp;ADDRESS(MATCH(N75,base!$C$2:'base'!$C$133,0)+1,4,4)))</f>
        <v/>
      </c>
      <c r="P75" s="66"/>
      <c r="Q75" s="178" t="str">
        <f ca="1">IF(P75="","", INDIRECT("base!"&amp;ADDRESS(MATCH(CONCATENATE(N75,"|",P75),base!$G$2:'base'!$G$1817,0)+1,6,4)))</f>
        <v/>
      </c>
      <c r="R75" s="66"/>
    </row>
    <row r="76" spans="1:18" ht="45" x14ac:dyDescent="0.25">
      <c r="A76" s="165">
        <v>1</v>
      </c>
      <c r="B76" s="177">
        <f>IF(AND(G76&lt;&gt;"",H76&gt;0,I76&lt;&gt;"",J76&lt;&gt;0,K76&lt;&gt;0),COUNT($B$11:B75)+1,"")</f>
        <v>55</v>
      </c>
      <c r="C76" s="72" t="s">
        <v>4143</v>
      </c>
      <c r="D76" s="140" t="s">
        <v>3776</v>
      </c>
      <c r="E76" s="179" t="s">
        <v>4148</v>
      </c>
      <c r="F76" s="106">
        <v>44604</v>
      </c>
      <c r="G76" s="66" t="s">
        <v>4157</v>
      </c>
      <c r="H76" s="173">
        <v>88.87</v>
      </c>
      <c r="I76" s="165" t="s">
        <v>3695</v>
      </c>
      <c r="J76" s="173">
        <v>111.4</v>
      </c>
      <c r="K76" s="155">
        <f t="shared" si="0"/>
        <v>9900.1200000000008</v>
      </c>
      <c r="L76" s="147">
        <v>0.21</v>
      </c>
      <c r="M76" s="147">
        <v>0.69189999999999996</v>
      </c>
      <c r="N76" s="72"/>
      <c r="O76" s="178" t="str">
        <f ca="1">IF(N76="","", INDIRECT("base!"&amp;ADDRESS(MATCH(N76,base!$C$2:'base'!$C$133,0)+1,4,4)))</f>
        <v/>
      </c>
      <c r="P76" s="66"/>
      <c r="Q76" s="178" t="str">
        <f ca="1">IF(P76="","", INDIRECT("base!"&amp;ADDRESS(MATCH(CONCATENATE(N76,"|",P76),base!$G$2:'base'!$G$1817,0)+1,6,4)))</f>
        <v/>
      </c>
      <c r="R76" s="66"/>
    </row>
    <row r="77" spans="1:18" ht="30" x14ac:dyDescent="0.25">
      <c r="A77" s="165">
        <v>1</v>
      </c>
      <c r="B77" s="177">
        <f>IF(AND(G77&lt;&gt;"",H77&gt;0,I77&lt;&gt;"",J77&lt;&gt;0,K77&lt;&gt;0),COUNT($B$11:B76)+1,"")</f>
        <v>56</v>
      </c>
      <c r="C77" s="72" t="s">
        <v>4150</v>
      </c>
      <c r="D77" s="140" t="s">
        <v>3776</v>
      </c>
      <c r="E77" s="179" t="s">
        <v>4149</v>
      </c>
      <c r="F77" s="106">
        <v>44604</v>
      </c>
      <c r="G77" s="66" t="s">
        <v>4158</v>
      </c>
      <c r="H77" s="173">
        <v>88.87</v>
      </c>
      <c r="I77" s="165" t="s">
        <v>3695</v>
      </c>
      <c r="J77" s="173">
        <v>197.56</v>
      </c>
      <c r="K77" s="155">
        <f t="shared" si="0"/>
        <v>17557.16</v>
      </c>
      <c r="L77" s="147">
        <v>0.21</v>
      </c>
      <c r="M77" s="147">
        <v>0.69189999999999996</v>
      </c>
      <c r="N77" s="72"/>
      <c r="O77" s="178" t="str">
        <f ca="1">IF(N77="","", INDIRECT("base!"&amp;ADDRESS(MATCH(N77,base!$C$2:'base'!$C$133,0)+1,4,4)))</f>
        <v/>
      </c>
      <c r="P77" s="66"/>
      <c r="Q77" s="178" t="str">
        <f ca="1">IF(P77="","", INDIRECT("base!"&amp;ADDRESS(MATCH(CONCATENATE(N77,"|",P77),base!$G$2:'base'!$G$1817,0)+1,6,4)))</f>
        <v/>
      </c>
      <c r="R77" s="66"/>
    </row>
    <row r="78" spans="1:18" x14ac:dyDescent="0.25">
      <c r="A78" s="165">
        <v>1</v>
      </c>
      <c r="B78" s="177" t="str">
        <f>IF(AND(G78&lt;&gt;"",H78&gt;0,I78&lt;&gt;"",J78&lt;&gt;0,K78&lt;&gt;0),COUNT($B$11:B77)+1,"")</f>
        <v/>
      </c>
      <c r="C78" s="72"/>
      <c r="D78" s="140"/>
      <c r="E78" s="179"/>
      <c r="F78" s="106"/>
      <c r="G78" s="66"/>
      <c r="H78" s="173"/>
      <c r="I78" s="165"/>
      <c r="J78" s="173"/>
      <c r="K78" s="155" t="str">
        <f t="shared" si="0"/>
        <v/>
      </c>
      <c r="L78" s="147"/>
      <c r="M78" s="147"/>
      <c r="N78" s="72"/>
      <c r="O78" s="178" t="str">
        <f ca="1">IF(N78="","", INDIRECT("base!"&amp;ADDRESS(MATCH(N78,base!$C$2:'base'!$C$133,0)+1,4,4)))</f>
        <v/>
      </c>
      <c r="P78" s="66"/>
      <c r="Q78" s="178" t="str">
        <f ca="1">IF(P78="","", INDIRECT("base!"&amp;ADDRESS(MATCH(CONCATENATE(N78,"|",P78),base!$G$2:'base'!$G$1817,0)+1,6,4)))</f>
        <v/>
      </c>
      <c r="R78" s="66"/>
    </row>
    <row r="79" spans="1:18" ht="60" x14ac:dyDescent="0.25">
      <c r="A79" s="165">
        <v>1</v>
      </c>
      <c r="B79" s="177">
        <f>IF(AND(G79&lt;&gt;"",H79&gt;0,I79&lt;&gt;"",J79&lt;&gt;0,K79&lt;&gt;0),COUNT($B$11:B78)+1,"")</f>
        <v>57</v>
      </c>
      <c r="C79" s="72" t="s">
        <v>4163</v>
      </c>
      <c r="D79" s="140" t="s">
        <v>3776</v>
      </c>
      <c r="E79" s="179" t="s">
        <v>4159</v>
      </c>
      <c r="F79" s="106">
        <v>44604</v>
      </c>
      <c r="G79" s="66" t="s">
        <v>4167</v>
      </c>
      <c r="H79" s="173">
        <v>8</v>
      </c>
      <c r="I79" s="165" t="s">
        <v>3701</v>
      </c>
      <c r="J79" s="173">
        <v>825.75</v>
      </c>
      <c r="K79" s="155">
        <f t="shared" ref="K79:K119" si="1">IFERROR(IF(H79*J79&lt;&gt;0,ROUND(ROUND(H79,4)*ROUND(J79,4),2),""),"")</f>
        <v>6606</v>
      </c>
      <c r="L79" s="147">
        <v>0.21</v>
      </c>
      <c r="M79" s="147">
        <v>0.69189999999999996</v>
      </c>
      <c r="N79" s="72"/>
      <c r="O79" s="178" t="str">
        <f ca="1">IF(N79="","", INDIRECT("base!"&amp;ADDRESS(MATCH(N79,base!$C$2:'base'!$C$133,0)+1,4,4)))</f>
        <v/>
      </c>
      <c r="P79" s="66"/>
      <c r="Q79" s="178" t="str">
        <f ca="1">IF(P79="","", INDIRECT("base!"&amp;ADDRESS(MATCH(CONCATENATE(N79,"|",P79),base!$G$2:'base'!$G$1817,0)+1,6,4)))</f>
        <v/>
      </c>
      <c r="R79" s="66"/>
    </row>
    <row r="80" spans="1:18" ht="60" x14ac:dyDescent="0.25">
      <c r="A80" s="165">
        <v>1</v>
      </c>
      <c r="B80" s="177">
        <f>IF(AND(G80&lt;&gt;"",H80&gt;0,I80&lt;&gt;"",J80&lt;&gt;0,K80&lt;&gt;0),COUNT($B$11:B79)+1,"")</f>
        <v>58</v>
      </c>
      <c r="C80" s="72" t="s">
        <v>4164</v>
      </c>
      <c r="D80" s="140" t="s">
        <v>3776</v>
      </c>
      <c r="E80" s="179" t="s">
        <v>4160</v>
      </c>
      <c r="F80" s="106">
        <v>44604</v>
      </c>
      <c r="G80" s="66" t="s">
        <v>4168</v>
      </c>
      <c r="H80" s="173">
        <v>4</v>
      </c>
      <c r="I80" s="165" t="s">
        <v>3701</v>
      </c>
      <c r="J80" s="173">
        <v>1251.79</v>
      </c>
      <c r="K80" s="155">
        <f t="shared" si="1"/>
        <v>5007.16</v>
      </c>
      <c r="L80" s="147">
        <v>0.21</v>
      </c>
      <c r="M80" s="147">
        <v>0.69189999999999996</v>
      </c>
      <c r="N80" s="72"/>
      <c r="O80" s="178" t="str">
        <f ca="1">IF(N80="","", INDIRECT("base!"&amp;ADDRESS(MATCH(N80,base!$C$2:'base'!$C$133,0)+1,4,4)))</f>
        <v/>
      </c>
      <c r="P80" s="66"/>
      <c r="Q80" s="178" t="str">
        <f ca="1">IF(P80="","", INDIRECT("base!"&amp;ADDRESS(MATCH(CONCATENATE(N80,"|",P80),base!$G$2:'base'!$G$1817,0)+1,6,4)))</f>
        <v/>
      </c>
      <c r="R80" s="66"/>
    </row>
    <row r="81" spans="1:18" ht="45" x14ac:dyDescent="0.25">
      <c r="A81" s="165">
        <v>1</v>
      </c>
      <c r="B81" s="177">
        <f>IF(AND(G81&lt;&gt;"",H81&gt;0,I81&lt;&gt;"",J81&lt;&gt;0,K81&lt;&gt;0),COUNT($B$11:B80)+1,"")</f>
        <v>59</v>
      </c>
      <c r="C81" s="72" t="s">
        <v>4165</v>
      </c>
      <c r="D81" s="140" t="s">
        <v>3776</v>
      </c>
      <c r="E81" s="179" t="s">
        <v>4161</v>
      </c>
      <c r="F81" s="106">
        <v>44604</v>
      </c>
      <c r="G81" s="66" t="s">
        <v>4169</v>
      </c>
      <c r="H81" s="173">
        <v>3.84</v>
      </c>
      <c r="I81" s="165" t="s">
        <v>3695</v>
      </c>
      <c r="J81" s="173">
        <v>980.2</v>
      </c>
      <c r="K81" s="155">
        <f t="shared" si="1"/>
        <v>3763.97</v>
      </c>
      <c r="L81" s="147">
        <v>0.21</v>
      </c>
      <c r="M81" s="147">
        <v>0.69189999999999996</v>
      </c>
      <c r="N81" s="72"/>
      <c r="O81" s="178" t="str">
        <f ca="1">IF(N81="","", INDIRECT("base!"&amp;ADDRESS(MATCH(N81,base!$C$2:'base'!$C$133,0)+1,4,4)))</f>
        <v/>
      </c>
      <c r="P81" s="66"/>
      <c r="Q81" s="178" t="str">
        <f ca="1">IF(P81="","", INDIRECT("base!"&amp;ADDRESS(MATCH(CONCATENATE(N81,"|",P81),base!$G$2:'base'!$G$1817,0)+1,6,4)))</f>
        <v/>
      </c>
      <c r="R81" s="66"/>
    </row>
    <row r="82" spans="1:18" ht="45" x14ac:dyDescent="0.25">
      <c r="A82" s="165">
        <v>1</v>
      </c>
      <c r="B82" s="177">
        <f>IF(AND(G82&lt;&gt;"",H82&gt;0,I82&lt;&gt;"",J82&lt;&gt;0,K82&lt;&gt;0),COUNT($B$11:B81)+1,"")</f>
        <v>60</v>
      </c>
      <c r="C82" s="72" t="s">
        <v>4166</v>
      </c>
      <c r="D82" s="140" t="s">
        <v>3776</v>
      </c>
      <c r="E82" s="179" t="s">
        <v>4162</v>
      </c>
      <c r="F82" s="106">
        <v>44604</v>
      </c>
      <c r="G82" s="66" t="s">
        <v>4170</v>
      </c>
      <c r="H82" s="173">
        <v>14.5</v>
      </c>
      <c r="I82" s="165" t="s">
        <v>3695</v>
      </c>
      <c r="J82" s="173">
        <v>591.76</v>
      </c>
      <c r="K82" s="155">
        <f t="shared" si="1"/>
        <v>8580.52</v>
      </c>
      <c r="L82" s="147">
        <v>0.21</v>
      </c>
      <c r="M82" s="147">
        <v>0.69189999999999996</v>
      </c>
      <c r="N82" s="72"/>
      <c r="O82" s="178" t="str">
        <f ca="1">IF(N82="","", INDIRECT("base!"&amp;ADDRESS(MATCH(N82,base!$C$2:'base'!$C$133,0)+1,4,4)))</f>
        <v/>
      </c>
      <c r="P82" s="66"/>
      <c r="Q82" s="178" t="str">
        <f ca="1">IF(P82="","", INDIRECT("base!"&amp;ADDRESS(MATCH(CONCATENATE(N82,"|",P82),base!$G$2:'base'!$G$1817,0)+1,6,4)))</f>
        <v/>
      </c>
      <c r="R82" s="66"/>
    </row>
    <row r="83" spans="1:18" x14ac:dyDescent="0.25">
      <c r="A83" s="165">
        <v>1</v>
      </c>
      <c r="B83" s="177" t="str">
        <f>IF(AND(G83&lt;&gt;"",H83&gt;0,I83&lt;&gt;"",J83&lt;&gt;0,K83&lt;&gt;0),COUNT($B$11:B82)+1,"")</f>
        <v/>
      </c>
      <c r="C83" s="72"/>
      <c r="D83" s="140"/>
      <c r="E83" s="179"/>
      <c r="F83" s="106"/>
      <c r="G83" s="66"/>
      <c r="H83" s="173"/>
      <c r="I83" s="165"/>
      <c r="J83" s="173"/>
      <c r="K83" s="155" t="str">
        <f t="shared" si="1"/>
        <v/>
      </c>
      <c r="L83" s="147"/>
      <c r="M83" s="147"/>
      <c r="N83" s="72"/>
      <c r="O83" s="178" t="str">
        <f ca="1">IF(N83="","", INDIRECT("base!"&amp;ADDRESS(MATCH(N83,base!$C$2:'base'!$C$133,0)+1,4,4)))</f>
        <v/>
      </c>
      <c r="P83" s="66"/>
      <c r="Q83" s="178" t="str">
        <f ca="1">IF(P83="","", INDIRECT("base!"&amp;ADDRESS(MATCH(CONCATENATE(N83,"|",P83),base!$G$2:'base'!$G$1817,0)+1,6,4)))</f>
        <v/>
      </c>
      <c r="R83" s="66"/>
    </row>
    <row r="84" spans="1:18" x14ac:dyDescent="0.25">
      <c r="A84" s="165">
        <v>1</v>
      </c>
      <c r="B84" s="177">
        <f>IF(AND(G84&lt;&gt;"",H84&gt;0,I84&lt;&gt;"",J84&lt;&gt;0,K84&lt;&gt;0),COUNT($B$11:B83)+1,"")</f>
        <v>61</v>
      </c>
      <c r="C84" s="72" t="s">
        <v>4176</v>
      </c>
      <c r="D84" s="140" t="s">
        <v>3776</v>
      </c>
      <c r="E84" s="179" t="s">
        <v>4181</v>
      </c>
      <c r="F84" s="106">
        <v>44604</v>
      </c>
      <c r="G84" s="66" t="s">
        <v>4171</v>
      </c>
      <c r="H84" s="173">
        <v>31.3</v>
      </c>
      <c r="I84" s="165" t="s">
        <v>3694</v>
      </c>
      <c r="J84" s="173">
        <v>52.37</v>
      </c>
      <c r="K84" s="155">
        <f t="shared" si="1"/>
        <v>1639.18</v>
      </c>
      <c r="L84" s="147">
        <v>0.21</v>
      </c>
      <c r="M84" s="147">
        <v>0.69189999999999996</v>
      </c>
      <c r="N84" s="72"/>
      <c r="O84" s="178" t="str">
        <f ca="1">IF(N84="","", INDIRECT("base!"&amp;ADDRESS(MATCH(N84,base!$C$2:'base'!$C$133,0)+1,4,4)))</f>
        <v/>
      </c>
      <c r="P84" s="66"/>
      <c r="Q84" s="178" t="str">
        <f ca="1">IF(P84="","", INDIRECT("base!"&amp;ADDRESS(MATCH(CONCATENATE(N84,"|",P84),base!$G$2:'base'!$G$1817,0)+1,6,4)))</f>
        <v/>
      </c>
      <c r="R84" s="66"/>
    </row>
    <row r="85" spans="1:18" x14ac:dyDescent="0.25">
      <c r="A85" s="165">
        <v>1</v>
      </c>
      <c r="B85" s="177">
        <f>IF(AND(G85&lt;&gt;"",H85&gt;0,I85&lt;&gt;"",J85&lt;&gt;0,K85&lt;&gt;0),COUNT($B$11:B84)+1,"")</f>
        <v>62</v>
      </c>
      <c r="C85" s="72" t="s">
        <v>4177</v>
      </c>
      <c r="D85" s="140" t="s">
        <v>3776</v>
      </c>
      <c r="E85" s="179" t="s">
        <v>4182</v>
      </c>
      <c r="F85" s="106">
        <v>44604</v>
      </c>
      <c r="G85" s="66" t="s">
        <v>4172</v>
      </c>
      <c r="H85" s="173">
        <v>7.8</v>
      </c>
      <c r="I85" s="165" t="s">
        <v>3694</v>
      </c>
      <c r="J85" s="173">
        <v>52.39</v>
      </c>
      <c r="K85" s="155">
        <f t="shared" si="1"/>
        <v>408.64</v>
      </c>
      <c r="L85" s="147">
        <v>0.21</v>
      </c>
      <c r="M85" s="147">
        <v>0.69189999999999996</v>
      </c>
      <c r="N85" s="72"/>
      <c r="O85" s="178" t="str">
        <f ca="1">IF(N85="","", INDIRECT("base!"&amp;ADDRESS(MATCH(N85,base!$C$2:'base'!$C$133,0)+1,4,4)))</f>
        <v/>
      </c>
      <c r="P85" s="66"/>
      <c r="Q85" s="178" t="str">
        <f ca="1">IF(P85="","", INDIRECT("base!"&amp;ADDRESS(MATCH(CONCATENATE(N85,"|",P85),base!$G$2:'base'!$G$1817,0)+1,6,4)))</f>
        <v/>
      </c>
      <c r="R85" s="66"/>
    </row>
    <row r="86" spans="1:18" ht="30" x14ac:dyDescent="0.25">
      <c r="A86" s="165">
        <v>1</v>
      </c>
      <c r="B86" s="177">
        <f>IF(AND(G86&lt;&gt;"",H86&gt;0,I86&lt;&gt;"",J86&lt;&gt;0,K86&lt;&gt;0),COUNT($B$11:B85)+1,"")</f>
        <v>63</v>
      </c>
      <c r="C86" s="72" t="s">
        <v>4178</v>
      </c>
      <c r="D86" s="140" t="s">
        <v>3776</v>
      </c>
      <c r="E86" s="179" t="s">
        <v>4183</v>
      </c>
      <c r="F86" s="106">
        <v>44604</v>
      </c>
      <c r="G86" s="66" t="s">
        <v>4173</v>
      </c>
      <c r="H86" s="173">
        <v>12</v>
      </c>
      <c r="I86" s="165" t="s">
        <v>3701</v>
      </c>
      <c r="J86" s="173">
        <v>87.02</v>
      </c>
      <c r="K86" s="155">
        <f t="shared" si="1"/>
        <v>1044.24</v>
      </c>
      <c r="L86" s="147">
        <v>0.21</v>
      </c>
      <c r="M86" s="147">
        <v>0.69189999999999996</v>
      </c>
      <c r="N86" s="72"/>
      <c r="O86" s="178" t="str">
        <f ca="1">IF(N86="","", INDIRECT("base!"&amp;ADDRESS(MATCH(N86,base!$C$2:'base'!$C$133,0)+1,4,4)))</f>
        <v/>
      </c>
      <c r="P86" s="66"/>
      <c r="Q86" s="178" t="str">
        <f ca="1">IF(P86="","", INDIRECT("base!"&amp;ADDRESS(MATCH(CONCATENATE(N86,"|",P86),base!$G$2:'base'!$G$1817,0)+1,6,4)))</f>
        <v/>
      </c>
      <c r="R86" s="66"/>
    </row>
    <row r="87" spans="1:18" ht="30" x14ac:dyDescent="0.25">
      <c r="A87" s="165">
        <v>1</v>
      </c>
      <c r="B87" s="177">
        <f>IF(AND(G87&lt;&gt;"",H87&gt;0,I87&lt;&gt;"",J87&lt;&gt;0,K87&lt;&gt;0),COUNT($B$11:B86)+1,"")</f>
        <v>64</v>
      </c>
      <c r="C87" s="72" t="s">
        <v>4179</v>
      </c>
      <c r="D87" s="140" t="s">
        <v>3776</v>
      </c>
      <c r="E87" s="179" t="s">
        <v>4184</v>
      </c>
      <c r="F87" s="106">
        <v>44604</v>
      </c>
      <c r="G87" s="66" t="s">
        <v>4174</v>
      </c>
      <c r="H87" s="173">
        <v>2</v>
      </c>
      <c r="I87" s="165" t="s">
        <v>3701</v>
      </c>
      <c r="J87" s="173">
        <v>42.62</v>
      </c>
      <c r="K87" s="155">
        <f t="shared" si="1"/>
        <v>85.24</v>
      </c>
      <c r="L87" s="147">
        <v>0.21</v>
      </c>
      <c r="M87" s="147">
        <v>0.69189999999999996</v>
      </c>
      <c r="N87" s="72"/>
      <c r="O87" s="178" t="str">
        <f ca="1">IF(N87="","", INDIRECT("base!"&amp;ADDRESS(MATCH(N87,base!$C$2:'base'!$C$133,0)+1,4,4)))</f>
        <v/>
      </c>
      <c r="P87" s="66"/>
      <c r="Q87" s="178" t="str">
        <f ca="1">IF(P87="","", INDIRECT("base!"&amp;ADDRESS(MATCH(CONCATENATE(N87,"|",P87),base!$G$2:'base'!$G$1817,0)+1,6,4)))</f>
        <v/>
      </c>
      <c r="R87" s="66"/>
    </row>
    <row r="88" spans="1:18" ht="45" x14ac:dyDescent="0.25">
      <c r="A88" s="165">
        <v>1</v>
      </c>
      <c r="B88" s="177">
        <f>IF(AND(G88&lt;&gt;"",H88&gt;0,I88&lt;&gt;"",J88&lt;&gt;0,K88&lt;&gt;0),COUNT($B$11:B87)+1,"")</f>
        <v>65</v>
      </c>
      <c r="C88" s="72" t="s">
        <v>4180</v>
      </c>
      <c r="D88" s="140" t="s">
        <v>3776</v>
      </c>
      <c r="E88" s="179" t="s">
        <v>4185</v>
      </c>
      <c r="F88" s="106">
        <v>44604</v>
      </c>
      <c r="G88" s="66" t="s">
        <v>4175</v>
      </c>
      <c r="H88" s="173">
        <v>1</v>
      </c>
      <c r="I88" s="165" t="s">
        <v>3701</v>
      </c>
      <c r="J88" s="173">
        <v>1177.08</v>
      </c>
      <c r="K88" s="155">
        <f t="shared" si="1"/>
        <v>1177.08</v>
      </c>
      <c r="L88" s="147">
        <v>0.21</v>
      </c>
      <c r="M88" s="147">
        <v>0.69189999999999996</v>
      </c>
      <c r="N88" s="72"/>
      <c r="O88" s="178" t="str">
        <f ca="1">IF(N88="","", INDIRECT("base!"&amp;ADDRESS(MATCH(N88,base!$C$2:'base'!$C$133,0)+1,4,4)))</f>
        <v/>
      </c>
      <c r="P88" s="66"/>
      <c r="Q88" s="178" t="str">
        <f ca="1">IF(P88="","", INDIRECT("base!"&amp;ADDRESS(MATCH(CONCATENATE(N88,"|",P88),base!$G$2:'base'!$G$1817,0)+1,6,4)))</f>
        <v/>
      </c>
      <c r="R88" s="66"/>
    </row>
    <row r="89" spans="1:18" x14ac:dyDescent="0.25">
      <c r="A89" s="165">
        <v>1</v>
      </c>
      <c r="B89" s="177" t="str">
        <f>IF(AND(G89&lt;&gt;"",H89&gt;0,I89&lt;&gt;"",J89&lt;&gt;0,K89&lt;&gt;0),COUNT($B$11:B88)+1,"")</f>
        <v/>
      </c>
      <c r="C89" s="72"/>
      <c r="D89" s="140"/>
      <c r="E89" s="179"/>
      <c r="F89" s="106"/>
      <c r="G89" s="66"/>
      <c r="H89" s="173"/>
      <c r="I89" s="165"/>
      <c r="J89" s="173"/>
      <c r="K89" s="155" t="str">
        <f t="shared" si="1"/>
        <v/>
      </c>
      <c r="L89" s="147"/>
      <c r="M89" s="147"/>
      <c r="N89" s="72"/>
      <c r="O89" s="178" t="str">
        <f ca="1">IF(N89="","", INDIRECT("base!"&amp;ADDRESS(MATCH(N89,base!$C$2:'base'!$C$133,0)+1,4,4)))</f>
        <v/>
      </c>
      <c r="P89" s="66"/>
      <c r="Q89" s="178" t="str">
        <f ca="1">IF(P89="","", INDIRECT("base!"&amp;ADDRESS(MATCH(CONCATENATE(N89,"|",P89),base!$G$2:'base'!$G$1817,0)+1,6,4)))</f>
        <v/>
      </c>
      <c r="R89" s="66"/>
    </row>
    <row r="90" spans="1:18" x14ac:dyDescent="0.25">
      <c r="A90" s="165">
        <v>1</v>
      </c>
      <c r="B90" s="177">
        <f>IF(AND(G90&lt;&gt;"",H90&gt;0,I90&lt;&gt;"",J90&lt;&gt;0,K90&lt;&gt;0),COUNT($B$11:B89)+1,"")</f>
        <v>66</v>
      </c>
      <c r="C90" s="72" t="s">
        <v>4186</v>
      </c>
      <c r="D90" s="140" t="s">
        <v>3776</v>
      </c>
      <c r="E90" s="179" t="s">
        <v>4196</v>
      </c>
      <c r="F90" s="106">
        <v>44604</v>
      </c>
      <c r="G90" s="66" t="s">
        <v>4205</v>
      </c>
      <c r="H90" s="173">
        <v>125.45</v>
      </c>
      <c r="I90" s="165" t="s">
        <v>3694</v>
      </c>
      <c r="J90" s="173">
        <v>10.15</v>
      </c>
      <c r="K90" s="155">
        <f t="shared" si="1"/>
        <v>1273.32</v>
      </c>
      <c r="L90" s="147">
        <v>0.21</v>
      </c>
      <c r="M90" s="147">
        <v>0.69189999999999996</v>
      </c>
      <c r="N90" s="72"/>
      <c r="O90" s="178" t="str">
        <f ca="1">IF(N90="","", INDIRECT("base!"&amp;ADDRESS(MATCH(N90,base!$C$2:'base'!$C$133,0)+1,4,4)))</f>
        <v/>
      </c>
      <c r="P90" s="66"/>
      <c r="Q90" s="178" t="str">
        <f ca="1">IF(P90="","", INDIRECT("base!"&amp;ADDRESS(MATCH(CONCATENATE(N90,"|",P90),base!$G$2:'base'!$G$1817,0)+1,6,4)))</f>
        <v/>
      </c>
      <c r="R90" s="66"/>
    </row>
    <row r="91" spans="1:18" ht="30" x14ac:dyDescent="0.25">
      <c r="A91" s="165">
        <v>1</v>
      </c>
      <c r="B91" s="177">
        <f>IF(AND(G91&lt;&gt;"",H91&gt;0,I91&lt;&gt;"",J91&lt;&gt;0,K91&lt;&gt;0),COUNT($B$11:B90)+1,"")</f>
        <v>67</v>
      </c>
      <c r="C91" s="72" t="s">
        <v>4187</v>
      </c>
      <c r="D91" s="140" t="s">
        <v>3776</v>
      </c>
      <c r="E91" s="179" t="s">
        <v>4197</v>
      </c>
      <c r="F91" s="106">
        <v>44604</v>
      </c>
      <c r="G91" s="66" t="s">
        <v>4206</v>
      </c>
      <c r="H91" s="173">
        <v>4</v>
      </c>
      <c r="I91" s="165" t="s">
        <v>3701</v>
      </c>
      <c r="J91" s="173">
        <v>16.5</v>
      </c>
      <c r="K91" s="155">
        <f t="shared" si="1"/>
        <v>66</v>
      </c>
      <c r="L91" s="147">
        <v>0.21</v>
      </c>
      <c r="M91" s="147">
        <v>0.69189999999999996</v>
      </c>
      <c r="N91" s="72"/>
      <c r="O91" s="178" t="str">
        <f ca="1">IF(N91="","", INDIRECT("base!"&amp;ADDRESS(MATCH(N91,base!$C$2:'base'!$C$133,0)+1,4,4)))</f>
        <v/>
      </c>
      <c r="P91" s="66"/>
      <c r="Q91" s="178" t="str">
        <f ca="1">IF(P91="","", INDIRECT("base!"&amp;ADDRESS(MATCH(CONCATENATE(N91,"|",P91),base!$G$2:'base'!$G$1817,0)+1,6,4)))</f>
        <v/>
      </c>
      <c r="R91" s="66"/>
    </row>
    <row r="92" spans="1:18" ht="30" x14ac:dyDescent="0.25">
      <c r="A92" s="165">
        <v>1</v>
      </c>
      <c r="B92" s="177">
        <f>IF(AND(G92&lt;&gt;"",H92&gt;0,I92&lt;&gt;"",J92&lt;&gt;0,K92&lt;&gt;0),COUNT($B$11:B91)+1,"")</f>
        <v>68</v>
      </c>
      <c r="C92" s="72" t="s">
        <v>4188</v>
      </c>
      <c r="D92" s="140" t="s">
        <v>3776</v>
      </c>
      <c r="E92" s="179" t="s">
        <v>4198</v>
      </c>
      <c r="F92" s="106">
        <v>44604</v>
      </c>
      <c r="G92" s="66" t="s">
        <v>4207</v>
      </c>
      <c r="H92" s="173">
        <v>2</v>
      </c>
      <c r="I92" s="165" t="s">
        <v>3701</v>
      </c>
      <c r="J92" s="173">
        <v>96.58</v>
      </c>
      <c r="K92" s="155">
        <f t="shared" si="1"/>
        <v>193.16</v>
      </c>
      <c r="L92" s="147">
        <v>0.21</v>
      </c>
      <c r="M92" s="147">
        <v>0.69189999999999996</v>
      </c>
      <c r="N92" s="72"/>
      <c r="O92" s="178" t="str">
        <f ca="1">IF(N92="","", INDIRECT("base!"&amp;ADDRESS(MATCH(N92,base!$C$2:'base'!$C$133,0)+1,4,4)))</f>
        <v/>
      </c>
      <c r="P92" s="66"/>
      <c r="Q92" s="178" t="str">
        <f ca="1">IF(P92="","", INDIRECT("base!"&amp;ADDRESS(MATCH(CONCATENATE(N92,"|",P92),base!$G$2:'base'!$G$1817,0)+1,6,4)))</f>
        <v/>
      </c>
      <c r="R92" s="66"/>
    </row>
    <row r="93" spans="1:18" ht="60" x14ac:dyDescent="0.25">
      <c r="A93" s="165">
        <v>1</v>
      </c>
      <c r="B93" s="177">
        <f>IF(AND(G93&lt;&gt;"",H93&gt;0,I93&lt;&gt;"",J93&lt;&gt;0,K93&lt;&gt;0),COUNT($B$11:B92)+1,"")</f>
        <v>69</v>
      </c>
      <c r="C93" s="72" t="s">
        <v>4189</v>
      </c>
      <c r="D93" s="140" t="s">
        <v>3802</v>
      </c>
      <c r="E93" s="179" t="s">
        <v>4199</v>
      </c>
      <c r="F93" s="106">
        <v>44627</v>
      </c>
      <c r="G93" s="66" t="s">
        <v>4208</v>
      </c>
      <c r="H93" s="173">
        <v>4</v>
      </c>
      <c r="I93" s="165" t="s">
        <v>3701</v>
      </c>
      <c r="J93" s="173">
        <v>410.57</v>
      </c>
      <c r="K93" s="155">
        <f t="shared" si="1"/>
        <v>1642.28</v>
      </c>
      <c r="L93" s="147">
        <v>0.21</v>
      </c>
      <c r="M93" s="147">
        <v>0.69189999999999996</v>
      </c>
      <c r="N93" s="72"/>
      <c r="O93" s="178" t="str">
        <f ca="1">IF(N93="","", INDIRECT("base!"&amp;ADDRESS(MATCH(N93,base!$C$2:'base'!$C$133,0)+1,4,4)))</f>
        <v/>
      </c>
      <c r="P93" s="66"/>
      <c r="Q93" s="178" t="str">
        <f ca="1">IF(P93="","", INDIRECT("base!"&amp;ADDRESS(MATCH(CONCATENATE(N93,"|",P93),base!$G$2:'base'!$G$1817,0)+1,6,4)))</f>
        <v/>
      </c>
      <c r="R93" s="66"/>
    </row>
    <row r="94" spans="1:18" ht="30" x14ac:dyDescent="0.25">
      <c r="A94" s="165">
        <v>1</v>
      </c>
      <c r="B94" s="177">
        <f>IF(AND(G94&lt;&gt;"",H94&gt;0,I94&lt;&gt;"",J94&lt;&gt;0,K94&lt;&gt;0),COUNT($B$11:B93)+1,"")</f>
        <v>70</v>
      </c>
      <c r="C94" s="72" t="s">
        <v>4190</v>
      </c>
      <c r="D94" s="140" t="s">
        <v>3776</v>
      </c>
      <c r="E94" s="179" t="s">
        <v>4181</v>
      </c>
      <c r="F94" s="106">
        <v>44604</v>
      </c>
      <c r="G94" s="66" t="s">
        <v>4209</v>
      </c>
      <c r="H94" s="173">
        <v>12</v>
      </c>
      <c r="I94" s="165" t="s">
        <v>3694</v>
      </c>
      <c r="J94" s="173">
        <v>52.37</v>
      </c>
      <c r="K94" s="155">
        <f t="shared" si="1"/>
        <v>628.44000000000005</v>
      </c>
      <c r="L94" s="147">
        <v>0.21</v>
      </c>
      <c r="M94" s="147">
        <v>0.69189999999999996</v>
      </c>
      <c r="N94" s="72"/>
      <c r="O94" s="178" t="str">
        <f ca="1">IF(N94="","", INDIRECT("base!"&amp;ADDRESS(MATCH(N94,base!$C$2:'base'!$C$133,0)+1,4,4)))</f>
        <v/>
      </c>
      <c r="P94" s="66"/>
      <c r="Q94" s="178" t="str">
        <f ca="1">IF(P94="","", INDIRECT("base!"&amp;ADDRESS(MATCH(CONCATENATE(N94,"|",P94),base!$G$2:'base'!$G$1817,0)+1,6,4)))</f>
        <v/>
      </c>
      <c r="R94" s="66"/>
    </row>
    <row r="95" spans="1:18" x14ac:dyDescent="0.25">
      <c r="A95" s="165">
        <v>1</v>
      </c>
      <c r="B95" s="177">
        <f>IF(AND(G95&lt;&gt;"",H95&gt;0,I95&lt;&gt;"",J95&lt;&gt;0,K95&lt;&gt;0),COUNT($B$11:B94)+1,"")</f>
        <v>71</v>
      </c>
      <c r="C95" s="72" t="s">
        <v>4191</v>
      </c>
      <c r="D95" s="140" t="s">
        <v>3776</v>
      </c>
      <c r="E95" s="179" t="s">
        <v>4200</v>
      </c>
      <c r="F95" s="106">
        <v>44604</v>
      </c>
      <c r="G95" s="66" t="s">
        <v>4210</v>
      </c>
      <c r="H95" s="173">
        <v>243.18</v>
      </c>
      <c r="I95" s="165" t="s">
        <v>3694</v>
      </c>
      <c r="J95" s="173">
        <v>4.96</v>
      </c>
      <c r="K95" s="155">
        <f t="shared" si="1"/>
        <v>1206.17</v>
      </c>
      <c r="L95" s="147">
        <v>0.21</v>
      </c>
      <c r="M95" s="147">
        <v>0.69189999999999996</v>
      </c>
      <c r="N95" s="72"/>
      <c r="O95" s="178" t="str">
        <f ca="1">IF(N95="","", INDIRECT("base!"&amp;ADDRESS(MATCH(N95,base!$C$2:'base'!$C$133,0)+1,4,4)))</f>
        <v/>
      </c>
      <c r="P95" s="66"/>
      <c r="Q95" s="178" t="str">
        <f ca="1">IF(P95="","", INDIRECT("base!"&amp;ADDRESS(MATCH(CONCATENATE(N95,"|",P95),base!$G$2:'base'!$G$1817,0)+1,6,4)))</f>
        <v/>
      </c>
      <c r="R95" s="66"/>
    </row>
    <row r="96" spans="1:18" x14ac:dyDescent="0.25">
      <c r="A96" s="165">
        <v>1</v>
      </c>
      <c r="B96" s="177">
        <f>IF(AND(G96&lt;&gt;"",H96&gt;0,I96&lt;&gt;"",J96&lt;&gt;0,K96&lt;&gt;0),COUNT($B$11:B95)+1,"")</f>
        <v>72</v>
      </c>
      <c r="C96" s="72" t="s">
        <v>4192</v>
      </c>
      <c r="D96" s="140" t="s">
        <v>3776</v>
      </c>
      <c r="E96" s="179" t="s">
        <v>4201</v>
      </c>
      <c r="F96" s="106">
        <v>44604</v>
      </c>
      <c r="G96" s="66" t="s">
        <v>4211</v>
      </c>
      <c r="H96" s="173">
        <v>87.09</v>
      </c>
      <c r="I96" s="165" t="s">
        <v>3694</v>
      </c>
      <c r="J96" s="173">
        <v>8.2200000000000006</v>
      </c>
      <c r="K96" s="155">
        <f t="shared" si="1"/>
        <v>715.88</v>
      </c>
      <c r="L96" s="147">
        <v>0.21</v>
      </c>
      <c r="M96" s="147">
        <v>0.69189999999999996</v>
      </c>
      <c r="N96" s="72"/>
      <c r="O96" s="178" t="str">
        <f ca="1">IF(N96="","", INDIRECT("base!"&amp;ADDRESS(MATCH(N96,base!$C$2:'base'!$C$133,0)+1,4,4)))</f>
        <v/>
      </c>
      <c r="P96" s="66"/>
      <c r="Q96" s="178" t="str">
        <f ca="1">IF(P96="","", INDIRECT("base!"&amp;ADDRESS(MATCH(CONCATENATE(N96,"|",P96),base!$G$2:'base'!$G$1817,0)+1,6,4)))</f>
        <v/>
      </c>
      <c r="R96" s="66"/>
    </row>
    <row r="97" spans="1:18" x14ac:dyDescent="0.25">
      <c r="A97" s="165">
        <v>1</v>
      </c>
      <c r="B97" s="177">
        <f>IF(AND(G97&lt;&gt;"",H97&gt;0,I97&lt;&gt;"",J97&lt;&gt;0,K97&lt;&gt;0),COUNT($B$11:B96)+1,"")</f>
        <v>73</v>
      </c>
      <c r="C97" s="72" t="s">
        <v>4193</v>
      </c>
      <c r="D97" s="140" t="s">
        <v>3776</v>
      </c>
      <c r="E97" s="179" t="s">
        <v>4202</v>
      </c>
      <c r="F97" s="106">
        <v>44604</v>
      </c>
      <c r="G97" s="66" t="s">
        <v>4212</v>
      </c>
      <c r="H97" s="173">
        <v>46.08</v>
      </c>
      <c r="I97" s="165" t="s">
        <v>3694</v>
      </c>
      <c r="J97" s="173">
        <v>11.28</v>
      </c>
      <c r="K97" s="155">
        <f t="shared" si="1"/>
        <v>519.78</v>
      </c>
      <c r="L97" s="147">
        <v>0.21</v>
      </c>
      <c r="M97" s="147">
        <v>0.69189999999999996</v>
      </c>
      <c r="N97" s="72"/>
      <c r="O97" s="178" t="str">
        <f ca="1">IF(N97="","", INDIRECT("base!"&amp;ADDRESS(MATCH(N97,base!$C$2:'base'!$C$133,0)+1,4,4)))</f>
        <v/>
      </c>
      <c r="P97" s="66"/>
      <c r="Q97" s="178" t="str">
        <f ca="1">IF(P97="","", INDIRECT("base!"&amp;ADDRESS(MATCH(CONCATENATE(N97,"|",P97),base!$G$2:'base'!$G$1817,0)+1,6,4)))</f>
        <v/>
      </c>
      <c r="R97" s="66"/>
    </row>
    <row r="98" spans="1:18" ht="30" x14ac:dyDescent="0.25">
      <c r="A98" s="165">
        <v>1</v>
      </c>
      <c r="B98" s="177">
        <f>IF(AND(G98&lt;&gt;"",H98&gt;0,I98&lt;&gt;"",J98&lt;&gt;0,K98&lt;&gt;0),COUNT($B$11:B97)+1,"")</f>
        <v>74</v>
      </c>
      <c r="C98" s="72" t="s">
        <v>4194</v>
      </c>
      <c r="D98" s="140" t="s">
        <v>3776</v>
      </c>
      <c r="E98" s="179" t="s">
        <v>4203</v>
      </c>
      <c r="F98" s="106">
        <v>44604</v>
      </c>
      <c r="G98" s="66" t="s">
        <v>4221</v>
      </c>
      <c r="H98" s="173">
        <v>41</v>
      </c>
      <c r="I98" s="165" t="s">
        <v>3701</v>
      </c>
      <c r="J98" s="173">
        <v>37.46</v>
      </c>
      <c r="K98" s="155">
        <f t="shared" si="1"/>
        <v>1535.86</v>
      </c>
      <c r="L98" s="147">
        <v>0.21</v>
      </c>
      <c r="M98" s="147">
        <v>0.69189999999999996</v>
      </c>
      <c r="N98" s="72"/>
      <c r="O98" s="178" t="str">
        <f ca="1">IF(N98="","", INDIRECT("base!"&amp;ADDRESS(MATCH(N98,base!$C$2:'base'!$C$133,0)+1,4,4)))</f>
        <v/>
      </c>
      <c r="P98" s="66"/>
      <c r="Q98" s="178" t="str">
        <f ca="1">IF(P98="","", INDIRECT("base!"&amp;ADDRESS(MATCH(CONCATENATE(N98,"|",P98),base!$G$2:'base'!$G$1817,0)+1,6,4)))</f>
        <v/>
      </c>
      <c r="R98" s="66"/>
    </row>
    <row r="99" spans="1:18" ht="30" x14ac:dyDescent="0.25">
      <c r="A99" s="165">
        <v>1</v>
      </c>
      <c r="B99" s="177">
        <f>IF(AND(G99&lt;&gt;"",H99&gt;0,I99&lt;&gt;"",J99&lt;&gt;0,K99&lt;&gt;0),COUNT($B$11:B98)+1,"")</f>
        <v>75</v>
      </c>
      <c r="C99" s="72" t="s">
        <v>4195</v>
      </c>
      <c r="D99" s="140" t="s">
        <v>3776</v>
      </c>
      <c r="E99" s="179" t="s">
        <v>4204</v>
      </c>
      <c r="F99" s="106">
        <v>44604</v>
      </c>
      <c r="G99" s="66" t="s">
        <v>4219</v>
      </c>
      <c r="H99" s="173">
        <v>4</v>
      </c>
      <c r="I99" s="165" t="s">
        <v>3701</v>
      </c>
      <c r="J99" s="173">
        <v>66.37</v>
      </c>
      <c r="K99" s="155">
        <f t="shared" si="1"/>
        <v>265.48</v>
      </c>
      <c r="L99" s="147">
        <v>0.21</v>
      </c>
      <c r="M99" s="147">
        <v>0.69189999999999996</v>
      </c>
      <c r="N99" s="72"/>
      <c r="O99" s="178" t="str">
        <f ca="1">IF(N99="","", INDIRECT("base!"&amp;ADDRESS(MATCH(N99,base!$C$2:'base'!$C$133,0)+1,4,4)))</f>
        <v/>
      </c>
      <c r="P99" s="66"/>
      <c r="Q99" s="178" t="str">
        <f ca="1">IF(P99="","", INDIRECT("base!"&amp;ADDRESS(MATCH(CONCATENATE(N99,"|",P99),base!$G$2:'base'!$G$1817,0)+1,6,4)))</f>
        <v/>
      </c>
      <c r="R99" s="66"/>
    </row>
    <row r="100" spans="1:18" ht="30" x14ac:dyDescent="0.25">
      <c r="A100" s="165">
        <v>1</v>
      </c>
      <c r="B100" s="177">
        <f>IF(AND(G100&lt;&gt;"",H100&gt;0,I100&lt;&gt;"",J100&lt;&gt;0,K100&lt;&gt;0),COUNT($B$11:B99)+1,"")</f>
        <v>76</v>
      </c>
      <c r="C100" s="72" t="s">
        <v>4213</v>
      </c>
      <c r="D100" s="140" t="s">
        <v>3776</v>
      </c>
      <c r="E100" s="183">
        <v>92023</v>
      </c>
      <c r="F100" s="106">
        <v>44604</v>
      </c>
      <c r="G100" s="66" t="s">
        <v>4220</v>
      </c>
      <c r="H100" s="173">
        <v>10</v>
      </c>
      <c r="I100" s="165" t="s">
        <v>3701</v>
      </c>
      <c r="J100" s="173">
        <v>51.68</v>
      </c>
      <c r="K100" s="155">
        <f t="shared" si="1"/>
        <v>516.79999999999995</v>
      </c>
      <c r="L100" s="147">
        <v>0.21</v>
      </c>
      <c r="M100" s="147">
        <v>0.69189999999999996</v>
      </c>
      <c r="N100" s="72"/>
      <c r="O100" s="178" t="str">
        <f ca="1">IF(N100="","", INDIRECT("base!"&amp;ADDRESS(MATCH(N100,base!$C$2:'base'!$C$133,0)+1,4,4)))</f>
        <v/>
      </c>
      <c r="P100" s="66"/>
      <c r="Q100" s="178" t="str">
        <f ca="1">IF(P100="","", INDIRECT("base!"&amp;ADDRESS(MATCH(CONCATENATE(N100,"|",P100),base!$G$2:'base'!$G$1817,0)+1,6,4)))</f>
        <v/>
      </c>
      <c r="R100" s="66"/>
    </row>
    <row r="101" spans="1:18" ht="30" x14ac:dyDescent="0.25">
      <c r="A101" s="165">
        <v>1</v>
      </c>
      <c r="B101" s="177">
        <f>IF(AND(G101&lt;&gt;"",H101&gt;0,I101&lt;&gt;"",J101&lt;&gt;0,K101&lt;&gt;0),COUNT($B$11:B100)+1,"")</f>
        <v>77</v>
      </c>
      <c r="C101" s="72" t="s">
        <v>4214</v>
      </c>
      <c r="D101" s="140" t="s">
        <v>3802</v>
      </c>
      <c r="E101" s="179">
        <v>3</v>
      </c>
      <c r="F101" s="106">
        <v>44604</v>
      </c>
      <c r="G101" s="66" t="s">
        <v>4222</v>
      </c>
      <c r="H101" s="173">
        <v>24</v>
      </c>
      <c r="I101" s="165" t="s">
        <v>3701</v>
      </c>
      <c r="J101" s="173">
        <v>86.38</v>
      </c>
      <c r="K101" s="155">
        <f t="shared" si="1"/>
        <v>2073.12</v>
      </c>
      <c r="L101" s="147">
        <v>0.21</v>
      </c>
      <c r="M101" s="147">
        <v>0.69189999999999996</v>
      </c>
      <c r="N101" s="72"/>
      <c r="O101" s="178" t="str">
        <f ca="1">IF(N101="","", INDIRECT("base!"&amp;ADDRESS(MATCH(N101,base!$C$2:'base'!$C$133,0)+1,4,4)))</f>
        <v/>
      </c>
      <c r="P101" s="66"/>
      <c r="Q101" s="178" t="str">
        <f ca="1">IF(P101="","", INDIRECT("base!"&amp;ADDRESS(MATCH(CONCATENATE(N101,"|",P101),base!$G$2:'base'!$G$1817,0)+1,6,4)))</f>
        <v/>
      </c>
      <c r="R101" s="66"/>
    </row>
    <row r="102" spans="1:18" ht="45" x14ac:dyDescent="0.25">
      <c r="A102" s="165">
        <v>1</v>
      </c>
      <c r="B102" s="177">
        <f>IF(AND(G102&lt;&gt;"",H102&gt;0,I102&lt;&gt;"",J102&lt;&gt;0,K102&lt;&gt;0),COUNT($B$11:B101)+1,"")</f>
        <v>78</v>
      </c>
      <c r="C102" s="72" t="s">
        <v>4215</v>
      </c>
      <c r="D102" s="140" t="s">
        <v>3776</v>
      </c>
      <c r="E102" s="179" t="s">
        <v>4217</v>
      </c>
      <c r="F102" s="106">
        <v>44604</v>
      </c>
      <c r="G102" s="66" t="s">
        <v>4223</v>
      </c>
      <c r="H102" s="173">
        <v>4</v>
      </c>
      <c r="I102" s="165" t="s">
        <v>3701</v>
      </c>
      <c r="J102" s="173">
        <v>163.89</v>
      </c>
      <c r="K102" s="155">
        <f t="shared" si="1"/>
        <v>655.56</v>
      </c>
      <c r="L102" s="147">
        <v>0.21</v>
      </c>
      <c r="M102" s="147">
        <v>0.69189999999999996</v>
      </c>
      <c r="N102" s="72"/>
      <c r="O102" s="178" t="str">
        <f ca="1">IF(N102="","", INDIRECT("base!"&amp;ADDRESS(MATCH(N102,base!$C$2:'base'!$C$133,0)+1,4,4)))</f>
        <v/>
      </c>
      <c r="P102" s="66"/>
      <c r="Q102" s="178" t="str">
        <f ca="1">IF(P102="","", INDIRECT("base!"&amp;ADDRESS(MATCH(CONCATENATE(N102,"|",P102),base!$G$2:'base'!$G$1817,0)+1,6,4)))</f>
        <v/>
      </c>
      <c r="R102" s="66"/>
    </row>
    <row r="103" spans="1:18" ht="30" x14ac:dyDescent="0.25">
      <c r="A103" s="165">
        <v>1</v>
      </c>
      <c r="B103" s="177">
        <f>IF(AND(G103&lt;&gt;"",H103&gt;0,I103&lt;&gt;"",J103&lt;&gt;0,K103&lt;&gt;0),COUNT($B$11:B102)+1,"")</f>
        <v>79</v>
      </c>
      <c r="C103" s="72" t="s">
        <v>4216</v>
      </c>
      <c r="D103" s="140" t="s">
        <v>3776</v>
      </c>
      <c r="E103" s="179" t="s">
        <v>4218</v>
      </c>
      <c r="F103" s="106">
        <v>44604</v>
      </c>
      <c r="G103" s="66" t="s">
        <v>4224</v>
      </c>
      <c r="H103" s="173">
        <v>2</v>
      </c>
      <c r="I103" s="165" t="s">
        <v>3701</v>
      </c>
      <c r="J103" s="173">
        <v>56.28</v>
      </c>
      <c r="K103" s="155">
        <f t="shared" si="1"/>
        <v>112.56</v>
      </c>
      <c r="L103" s="147">
        <v>0.21</v>
      </c>
      <c r="M103" s="147">
        <v>0.69189999999999996</v>
      </c>
      <c r="N103" s="72"/>
      <c r="O103" s="178" t="str">
        <f ca="1">IF(N103="","", INDIRECT("base!"&amp;ADDRESS(MATCH(N103,base!$C$2:'base'!$C$133,0)+1,4,4)))</f>
        <v/>
      </c>
      <c r="P103" s="66"/>
      <c r="Q103" s="178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5">
        <v>1</v>
      </c>
      <c r="B104" s="177" t="str">
        <f>IF(AND(G104&lt;&gt;"",H104&gt;0,I104&lt;&gt;"",J104&lt;&gt;0,K104&lt;&gt;0),COUNT($B$11:B103)+1,"")</f>
        <v/>
      </c>
      <c r="C104" s="72"/>
      <c r="D104" s="140"/>
      <c r="E104" s="179"/>
      <c r="F104" s="106"/>
      <c r="G104" s="66"/>
      <c r="H104" s="173"/>
      <c r="I104" s="165"/>
      <c r="J104" s="173"/>
      <c r="K104" s="155" t="str">
        <f t="shared" si="1"/>
        <v/>
      </c>
      <c r="L104" s="147"/>
      <c r="M104" s="147"/>
      <c r="N104" s="72"/>
      <c r="O104" s="178" t="str">
        <f ca="1">IF(N104="","", INDIRECT("base!"&amp;ADDRESS(MATCH(N104,base!$C$2:'base'!$C$133,0)+1,4,4)))</f>
        <v/>
      </c>
      <c r="P104" s="66"/>
      <c r="Q104" s="178" t="str">
        <f ca="1">IF(P104="","", INDIRECT("base!"&amp;ADDRESS(MATCH(CONCATENATE(N104,"|",P104),base!$G$2:'base'!$G$1817,0)+1,6,4)))</f>
        <v/>
      </c>
      <c r="R104" s="66"/>
    </row>
    <row r="105" spans="1:18" ht="30" x14ac:dyDescent="0.25">
      <c r="A105" s="165">
        <v>1</v>
      </c>
      <c r="B105" s="177">
        <f>IF(AND(G105&lt;&gt;"",H105&gt;0,I105&lt;&gt;"",J105&lt;&gt;0,K105&lt;&gt;0),COUNT($B$11:B104)+1,"")</f>
        <v>80</v>
      </c>
      <c r="C105" s="72" t="s">
        <v>4227</v>
      </c>
      <c r="D105" s="140" t="s">
        <v>3776</v>
      </c>
      <c r="E105" s="179" t="s">
        <v>4225</v>
      </c>
      <c r="F105" s="106">
        <v>44604</v>
      </c>
      <c r="G105" s="66" t="s">
        <v>4229</v>
      </c>
      <c r="H105" s="173">
        <v>489.35</v>
      </c>
      <c r="I105" s="165" t="s">
        <v>3695</v>
      </c>
      <c r="J105" s="173">
        <v>2.78</v>
      </c>
      <c r="K105" s="155">
        <f t="shared" si="1"/>
        <v>1360.39</v>
      </c>
      <c r="L105" s="147">
        <v>0.21</v>
      </c>
      <c r="M105" s="147">
        <v>0.69189999999999996</v>
      </c>
    </row>
    <row r="106" spans="1:18" ht="30" x14ac:dyDescent="0.25">
      <c r="A106" s="165">
        <v>1</v>
      </c>
      <c r="B106" s="177">
        <f>IF(AND(G106&lt;&gt;"",H106&gt;0,I106&lt;&gt;"",J106&lt;&gt;0,K106&lt;&gt;0),COUNT($B$11:B105)+1,"")</f>
        <v>81</v>
      </c>
      <c r="C106" s="72" t="s">
        <v>4228</v>
      </c>
      <c r="D106" s="140" t="s">
        <v>3776</v>
      </c>
      <c r="E106" s="179" t="s">
        <v>4226</v>
      </c>
      <c r="F106" s="106">
        <v>44604</v>
      </c>
      <c r="G106" s="66" t="s">
        <v>4230</v>
      </c>
      <c r="H106" s="173">
        <v>253.67</v>
      </c>
      <c r="I106" s="165" t="s">
        <v>3695</v>
      </c>
      <c r="J106" s="173">
        <v>17.899999999999999</v>
      </c>
      <c r="K106" s="155">
        <f t="shared" si="1"/>
        <v>4540.6899999999996</v>
      </c>
      <c r="L106" s="147">
        <v>0.21</v>
      </c>
      <c r="M106" s="147">
        <v>0.69189999999999996</v>
      </c>
    </row>
    <row r="107" spans="1:18" x14ac:dyDescent="0.25">
      <c r="A107" s="165">
        <v>1</v>
      </c>
      <c r="B107" s="177" t="str">
        <f>IF(AND(G107&lt;&gt;"",H107&gt;0,I107&lt;&gt;"",J107&lt;&gt;0,K107&lt;&gt;0),COUNT($B$11:B106)+1,"")</f>
        <v/>
      </c>
      <c r="C107" s="72"/>
      <c r="D107" s="140"/>
      <c r="E107" s="179"/>
      <c r="F107" s="106"/>
      <c r="G107" s="66"/>
      <c r="H107" s="173"/>
      <c r="I107" s="165"/>
      <c r="J107" s="173"/>
      <c r="K107" s="155" t="str">
        <f t="shared" si="1"/>
        <v/>
      </c>
      <c r="L107" s="147"/>
      <c r="M107" s="147"/>
    </row>
    <row r="108" spans="1:18" ht="30" x14ac:dyDescent="0.25">
      <c r="A108" s="165">
        <v>1</v>
      </c>
      <c r="B108" s="177">
        <f>IF(AND(G108&lt;&gt;"",H108&gt;0,I108&lt;&gt;"",J108&lt;&gt;0,K108&lt;&gt;0),COUNT($B$11:B107)+1,"")</f>
        <v>82</v>
      </c>
      <c r="C108" s="72" t="s">
        <v>4231</v>
      </c>
      <c r="D108" s="140" t="s">
        <v>3776</v>
      </c>
      <c r="E108" s="179" t="s">
        <v>4237</v>
      </c>
      <c r="F108" s="106">
        <v>44604</v>
      </c>
      <c r="G108" s="66" t="s">
        <v>4243</v>
      </c>
      <c r="H108" s="173">
        <v>8</v>
      </c>
      <c r="I108" s="165" t="s">
        <v>3701</v>
      </c>
      <c r="J108" s="173">
        <v>573.26</v>
      </c>
      <c r="K108" s="155">
        <f t="shared" si="1"/>
        <v>4586.08</v>
      </c>
      <c r="L108" s="147">
        <v>0.21</v>
      </c>
      <c r="M108" s="147">
        <v>0.69189999999999996</v>
      </c>
    </row>
    <row r="109" spans="1:18" x14ac:dyDescent="0.25">
      <c r="A109" s="165">
        <v>1</v>
      </c>
      <c r="B109" s="177">
        <f>IF(AND(G109&lt;&gt;"",H109&gt;0,I109&lt;&gt;"",J109&lt;&gt;0,K109&lt;&gt;0),COUNT($B$11:B108)+1,"")</f>
        <v>83</v>
      </c>
      <c r="C109" s="72" t="s">
        <v>4232</v>
      </c>
      <c r="D109" s="140" t="s">
        <v>3776</v>
      </c>
      <c r="E109" s="179" t="s">
        <v>4238</v>
      </c>
      <c r="F109" s="106">
        <v>44604</v>
      </c>
      <c r="G109" s="66" t="s">
        <v>4244</v>
      </c>
      <c r="H109" s="173">
        <v>8</v>
      </c>
      <c r="I109" s="165" t="s">
        <v>3701</v>
      </c>
      <c r="J109" s="173">
        <v>117.16</v>
      </c>
      <c r="K109" s="155">
        <f t="shared" si="1"/>
        <v>937.28</v>
      </c>
      <c r="L109" s="147">
        <v>0.21</v>
      </c>
      <c r="M109" s="147">
        <v>0.69189999999999996</v>
      </c>
    </row>
    <row r="110" spans="1:18" ht="30" x14ac:dyDescent="0.25">
      <c r="A110" s="165">
        <v>1</v>
      </c>
      <c r="B110" s="177">
        <f>IF(AND(G110&lt;&gt;"",H110&gt;0,I110&lt;&gt;"",J110&lt;&gt;0,K110&lt;&gt;0),COUNT($B$11:B109)+1,"")</f>
        <v>84</v>
      </c>
      <c r="C110" s="72" t="s">
        <v>4233</v>
      </c>
      <c r="D110" s="140" t="s">
        <v>3776</v>
      </c>
      <c r="E110" s="179" t="s">
        <v>4239</v>
      </c>
      <c r="F110" s="106">
        <v>44604</v>
      </c>
      <c r="G110" s="66" t="s">
        <v>4245</v>
      </c>
      <c r="H110" s="173">
        <v>8</v>
      </c>
      <c r="I110" s="165" t="s">
        <v>3701</v>
      </c>
      <c r="J110" s="173">
        <v>52.2</v>
      </c>
      <c r="K110" s="155">
        <f t="shared" si="1"/>
        <v>417.6</v>
      </c>
      <c r="L110" s="147">
        <v>0.21</v>
      </c>
      <c r="M110" s="147">
        <v>0.69189999999999996</v>
      </c>
    </row>
    <row r="111" spans="1:18" ht="30" x14ac:dyDescent="0.25">
      <c r="A111" s="165">
        <v>1</v>
      </c>
      <c r="B111" s="177">
        <f>IF(AND(G111&lt;&gt;"",H111&gt;0,I111&lt;&gt;"",J111&lt;&gt;0,K111&lt;&gt;0),COUNT($B$11:B110)+1,"")</f>
        <v>85</v>
      </c>
      <c r="C111" s="72" t="s">
        <v>4234</v>
      </c>
      <c r="D111" s="140" t="s">
        <v>3776</v>
      </c>
      <c r="E111" s="179" t="s">
        <v>4240</v>
      </c>
      <c r="F111" s="106">
        <v>44604</v>
      </c>
      <c r="G111" s="66" t="s">
        <v>4246</v>
      </c>
      <c r="H111" s="173">
        <v>8</v>
      </c>
      <c r="I111" s="165" t="s">
        <v>3701</v>
      </c>
      <c r="J111" s="173">
        <v>60.96</v>
      </c>
      <c r="K111" s="155">
        <f t="shared" si="1"/>
        <v>487.68</v>
      </c>
      <c r="L111" s="147">
        <v>0.21</v>
      </c>
      <c r="M111" s="147">
        <v>0.69189999999999996</v>
      </c>
    </row>
    <row r="112" spans="1:18" ht="30" x14ac:dyDescent="0.25">
      <c r="A112" s="165">
        <v>1</v>
      </c>
      <c r="B112" s="177">
        <f>IF(AND(G112&lt;&gt;"",H112&gt;0,I112&lt;&gt;"",J112&lt;&gt;0,K112&lt;&gt;0),COUNT($B$11:B111)+1,"")</f>
        <v>86</v>
      </c>
      <c r="C112" s="72" t="s">
        <v>4235</v>
      </c>
      <c r="D112" s="140" t="s">
        <v>3776</v>
      </c>
      <c r="E112" s="179" t="s">
        <v>4241</v>
      </c>
      <c r="F112" s="106">
        <v>44604</v>
      </c>
      <c r="G112" s="66" t="s">
        <v>4247</v>
      </c>
      <c r="H112" s="173">
        <v>8</v>
      </c>
      <c r="I112" s="165" t="s">
        <v>3701</v>
      </c>
      <c r="J112" s="173">
        <v>52.2</v>
      </c>
      <c r="K112" s="155">
        <f t="shared" si="1"/>
        <v>417.6</v>
      </c>
      <c r="L112" s="147">
        <v>0.21</v>
      </c>
      <c r="M112" s="147">
        <v>0.69189999999999996</v>
      </c>
    </row>
    <row r="113" spans="1:13" ht="60" x14ac:dyDescent="0.25">
      <c r="A113" s="165">
        <v>1</v>
      </c>
      <c r="B113" s="177">
        <f>IF(AND(G113&lt;&gt;"",H113&gt;0,I113&lt;&gt;"",J113&lt;&gt;0,K113&lt;&gt;0),COUNT($B$11:B112)+1,"")</f>
        <v>87</v>
      </c>
      <c r="C113" s="72" t="s">
        <v>4236</v>
      </c>
      <c r="D113" s="140" t="s">
        <v>3776</v>
      </c>
      <c r="E113" s="179" t="s">
        <v>4242</v>
      </c>
      <c r="F113" s="106">
        <v>44604</v>
      </c>
      <c r="G113" s="66" t="s">
        <v>4248</v>
      </c>
      <c r="H113" s="173">
        <v>8</v>
      </c>
      <c r="I113" s="165" t="s">
        <v>3701</v>
      </c>
      <c r="J113" s="173">
        <v>814.74</v>
      </c>
      <c r="K113" s="155">
        <f t="shared" si="1"/>
        <v>6517.92</v>
      </c>
      <c r="L113" s="147">
        <v>0.21</v>
      </c>
      <c r="M113" s="147">
        <v>0.69189999999999996</v>
      </c>
    </row>
    <row r="114" spans="1:13" x14ac:dyDescent="0.25">
      <c r="A114" s="165">
        <v>1</v>
      </c>
      <c r="B114" s="177" t="str">
        <f>IF(AND(G114&lt;&gt;"",H114&gt;0,I114&lt;&gt;"",J114&lt;&gt;0,K114&lt;&gt;0),COUNT($B$11:B113)+1,"")</f>
        <v/>
      </c>
      <c r="C114" s="72"/>
      <c r="D114" s="140"/>
      <c r="E114" s="179"/>
      <c r="F114" s="106"/>
      <c r="G114" s="66"/>
      <c r="H114" s="173"/>
      <c r="I114" s="165"/>
      <c r="J114" s="173"/>
      <c r="K114" s="155" t="str">
        <f t="shared" si="1"/>
        <v/>
      </c>
      <c r="L114" s="147"/>
      <c r="M114" s="147">
        <v>0.69189999999999996</v>
      </c>
    </row>
    <row r="115" spans="1:13" x14ac:dyDescent="0.25">
      <c r="A115" s="165">
        <v>1</v>
      </c>
      <c r="B115" s="177">
        <f>IF(AND(G115&lt;&gt;"",H115&gt;0,I115&lt;&gt;"",J115&lt;&gt;0,K115&lt;&gt;0),COUNT($B$11:B114)+1,"")</f>
        <v>88</v>
      </c>
      <c r="C115" s="72" t="s">
        <v>4254</v>
      </c>
      <c r="D115" s="140" t="s">
        <v>3776</v>
      </c>
      <c r="E115" s="179" t="s">
        <v>4249</v>
      </c>
      <c r="F115" s="106">
        <v>44604</v>
      </c>
      <c r="G115" s="66" t="s">
        <v>4259</v>
      </c>
      <c r="H115" s="173">
        <v>12</v>
      </c>
      <c r="I115" s="165" t="s">
        <v>3701</v>
      </c>
      <c r="J115" s="173">
        <v>33.700000000000003</v>
      </c>
      <c r="K115" s="155">
        <f t="shared" si="1"/>
        <v>404.4</v>
      </c>
      <c r="L115" s="147">
        <v>0.21</v>
      </c>
      <c r="M115" s="147">
        <v>0.69189999999999996</v>
      </c>
    </row>
    <row r="116" spans="1:13" ht="30" x14ac:dyDescent="0.25">
      <c r="A116" s="165">
        <v>1</v>
      </c>
      <c r="B116" s="177">
        <f>IF(AND(G116&lt;&gt;"",H116&gt;0,I116&lt;&gt;"",J116&lt;&gt;0,K116&lt;&gt;0),COUNT($B$11:B115)+1,"")</f>
        <v>89</v>
      </c>
      <c r="C116" s="72" t="s">
        <v>4255</v>
      </c>
      <c r="D116" s="140" t="s">
        <v>3776</v>
      </c>
      <c r="E116" s="179" t="s">
        <v>4250</v>
      </c>
      <c r="F116" s="106">
        <v>44604</v>
      </c>
      <c r="G116" s="66" t="s">
        <v>4260</v>
      </c>
      <c r="H116" s="173">
        <v>4</v>
      </c>
      <c r="I116" s="165" t="s">
        <v>3701</v>
      </c>
      <c r="J116" s="173">
        <v>327</v>
      </c>
      <c r="K116" s="155">
        <f t="shared" si="1"/>
        <v>1308</v>
      </c>
      <c r="L116" s="147">
        <v>0.21</v>
      </c>
      <c r="M116" s="147">
        <v>0.69189999999999996</v>
      </c>
    </row>
    <row r="117" spans="1:13" ht="30" x14ac:dyDescent="0.25">
      <c r="A117" s="165">
        <v>1</v>
      </c>
      <c r="B117" s="177">
        <f>IF(AND(G117&lt;&gt;"",H117&gt;0,I117&lt;&gt;"",J117&lt;&gt;0,K117&lt;&gt;0),COUNT($B$11:B116)+1,"")</f>
        <v>90</v>
      </c>
      <c r="C117" s="72" t="s">
        <v>4256</v>
      </c>
      <c r="D117" s="140" t="s">
        <v>3776</v>
      </c>
      <c r="E117" s="179" t="s">
        <v>4251</v>
      </c>
      <c r="F117" s="106">
        <v>44604</v>
      </c>
      <c r="G117" s="66" t="s">
        <v>4261</v>
      </c>
      <c r="H117" s="173">
        <v>4</v>
      </c>
      <c r="I117" s="165" t="s">
        <v>3701</v>
      </c>
      <c r="J117" s="173">
        <v>45.07</v>
      </c>
      <c r="K117" s="155">
        <f t="shared" si="1"/>
        <v>180.28</v>
      </c>
      <c r="L117" s="147">
        <v>0.21</v>
      </c>
      <c r="M117" s="147">
        <v>0.69189999999999996</v>
      </c>
    </row>
    <row r="118" spans="1:13" ht="75" x14ac:dyDescent="0.25">
      <c r="A118" s="165">
        <v>1</v>
      </c>
      <c r="B118" s="177">
        <f>IF(AND(G118&lt;&gt;"",H118&gt;0,I118&lt;&gt;"",J118&lt;&gt;0,K118&lt;&gt;0),COUNT($B$11:B117)+1,"")</f>
        <v>91</v>
      </c>
      <c r="C118" s="72" t="s">
        <v>4257</v>
      </c>
      <c r="D118" s="140" t="s">
        <v>3776</v>
      </c>
      <c r="E118" s="179" t="s">
        <v>4252</v>
      </c>
      <c r="F118" s="106">
        <v>44604</v>
      </c>
      <c r="G118" s="66" t="s">
        <v>4262</v>
      </c>
      <c r="H118" s="173">
        <v>12</v>
      </c>
      <c r="I118" s="165" t="s">
        <v>3701</v>
      </c>
      <c r="J118" s="173">
        <v>27.96</v>
      </c>
      <c r="K118" s="155">
        <f t="shared" si="1"/>
        <v>335.52</v>
      </c>
      <c r="L118" s="147">
        <v>0.21</v>
      </c>
      <c r="M118" s="147">
        <v>0.69189999999999996</v>
      </c>
    </row>
    <row r="119" spans="1:13" ht="75" x14ac:dyDescent="0.25">
      <c r="A119" s="165">
        <v>1</v>
      </c>
      <c r="B119" s="177">
        <f>IF(AND(G119&lt;&gt;"",H119&gt;0,I119&lt;&gt;"",J119&lt;&gt;0,K119&lt;&gt;0),COUNT($B$11:B118)+1,"")</f>
        <v>92</v>
      </c>
      <c r="C119" s="72" t="s">
        <v>4258</v>
      </c>
      <c r="D119" s="140" t="s">
        <v>3776</v>
      </c>
      <c r="E119" s="179" t="s">
        <v>4253</v>
      </c>
      <c r="F119" s="106">
        <v>44604</v>
      </c>
      <c r="G119" s="66" t="s">
        <v>4263</v>
      </c>
      <c r="H119" s="173">
        <v>4</v>
      </c>
      <c r="I119" s="165" t="s">
        <v>3701</v>
      </c>
      <c r="J119" s="173">
        <v>34.29</v>
      </c>
      <c r="K119" s="155">
        <f t="shared" si="1"/>
        <v>137.16</v>
      </c>
      <c r="L119" s="147">
        <v>0.21</v>
      </c>
      <c r="M119" s="147">
        <v>0.69189999999999996</v>
      </c>
    </row>
    <row r="120" spans="1:13" x14ac:dyDescent="0.25">
      <c r="A120" s="165"/>
      <c r="B120" s="177" t="str">
        <f>IF(AND(G120&lt;&gt;"",H120&gt;0,I120&lt;&gt;"",J120&lt;&gt;0,K120&lt;&gt;0),COUNT($B$11:B119)+1,"")</f>
        <v/>
      </c>
      <c r="C120" s="72"/>
      <c r="D120" s="140"/>
      <c r="E120" s="179"/>
      <c r="F120" s="106"/>
      <c r="G120" s="66"/>
      <c r="H120" s="173"/>
      <c r="I120" s="165"/>
      <c r="J120" s="173"/>
      <c r="K120" s="155" t="str">
        <f t="shared" ref="K120:K157" si="2">IFERROR(IF(H120*J120&lt;&gt;0,ROUND(ROUND(H120,4)*ROUND(J120,4),2),""),"")</f>
        <v/>
      </c>
      <c r="L120" s="147"/>
      <c r="M120" s="147"/>
    </row>
    <row r="121" spans="1:13" x14ac:dyDescent="0.25">
      <c r="A121" s="165"/>
      <c r="B121" s="177" t="str">
        <f>IF(AND(G121&lt;&gt;"",H121&gt;0,I121&lt;&gt;"",J121&lt;&gt;0,K121&lt;&gt;0),COUNT($B$11:B120)+1,"")</f>
        <v/>
      </c>
      <c r="C121" s="72"/>
      <c r="D121" s="140"/>
      <c r="E121" s="179"/>
      <c r="F121" s="106"/>
      <c r="G121" s="66"/>
      <c r="H121" s="173"/>
      <c r="I121" s="165"/>
      <c r="J121" s="173"/>
      <c r="K121" s="155" t="str">
        <f t="shared" si="2"/>
        <v/>
      </c>
      <c r="L121" s="147"/>
      <c r="M121" s="147"/>
    </row>
    <row r="122" spans="1:13" x14ac:dyDescent="0.25">
      <c r="A122" s="165"/>
      <c r="B122" s="177" t="str">
        <f>IF(AND(G122&lt;&gt;"",H122&gt;0,I122&lt;&gt;"",J122&lt;&gt;0,K122&lt;&gt;0),COUNT($B$11:B121)+1,"")</f>
        <v/>
      </c>
      <c r="C122" s="72"/>
      <c r="D122" s="140"/>
      <c r="E122" s="179"/>
      <c r="F122" s="106"/>
      <c r="G122" s="66"/>
      <c r="H122" s="173"/>
      <c r="I122" s="165"/>
      <c r="J122" s="173"/>
      <c r="K122" s="155" t="str">
        <f t="shared" si="2"/>
        <v/>
      </c>
      <c r="L122" s="147"/>
      <c r="M122" s="147"/>
    </row>
    <row r="123" spans="1:13" x14ac:dyDescent="0.25">
      <c r="A123" s="165"/>
      <c r="B123" s="177" t="str">
        <f>IF(AND(G123&lt;&gt;"",H123&gt;0,I123&lt;&gt;"",J123&lt;&gt;0,K123&lt;&gt;0),COUNT($B$11:B122)+1,"")</f>
        <v/>
      </c>
      <c r="C123" s="72"/>
      <c r="D123" s="140"/>
      <c r="E123" s="179"/>
      <c r="F123" s="106"/>
      <c r="G123" s="66"/>
      <c r="H123" s="173"/>
      <c r="I123" s="165"/>
      <c r="J123" s="173"/>
      <c r="K123" s="155" t="str">
        <f t="shared" si="2"/>
        <v/>
      </c>
      <c r="L123" s="147"/>
      <c r="M123" s="147"/>
    </row>
    <row r="124" spans="1:13" x14ac:dyDescent="0.25">
      <c r="A124" s="165"/>
      <c r="B124" s="177" t="str">
        <f>IF(AND(G124&lt;&gt;"",H124&gt;0,I124&lt;&gt;"",J124&lt;&gt;0,K124&lt;&gt;0),COUNT($B$11:B123)+1,"")</f>
        <v/>
      </c>
      <c r="C124" s="72"/>
      <c r="D124" s="140"/>
      <c r="E124" s="179"/>
      <c r="F124" s="106"/>
      <c r="G124" s="66"/>
      <c r="H124" s="173"/>
      <c r="I124" s="165"/>
      <c r="J124" s="173"/>
      <c r="K124" s="155" t="str">
        <f t="shared" si="2"/>
        <v/>
      </c>
      <c r="L124" s="147"/>
      <c r="M124" s="147"/>
    </row>
    <row r="125" spans="1:13" x14ac:dyDescent="0.25">
      <c r="A125" s="165"/>
      <c r="B125" s="177" t="str">
        <f>IF(AND(G125&lt;&gt;"",H125&gt;0,I125&lt;&gt;"",J125&lt;&gt;0,K125&lt;&gt;0),COUNT($B$11:B124)+1,"")</f>
        <v/>
      </c>
      <c r="C125" s="72"/>
      <c r="D125" s="140"/>
      <c r="E125" s="179"/>
      <c r="F125" s="106"/>
      <c r="G125" s="66"/>
      <c r="H125" s="173"/>
      <c r="I125" s="165"/>
      <c r="J125" s="173"/>
      <c r="K125" s="155" t="str">
        <f t="shared" si="2"/>
        <v/>
      </c>
      <c r="L125" s="147"/>
      <c r="M125" s="147"/>
    </row>
    <row r="126" spans="1:13" x14ac:dyDescent="0.25">
      <c r="A126" s="165"/>
      <c r="B126" s="177" t="str">
        <f>IF(AND(G126&lt;&gt;"",H126&gt;0,I126&lt;&gt;"",J126&lt;&gt;0,K126&lt;&gt;0),COUNT($B$11:B125)+1,"")</f>
        <v/>
      </c>
      <c r="C126" s="72"/>
      <c r="D126" s="140"/>
      <c r="E126" s="179"/>
      <c r="F126" s="106"/>
      <c r="G126" s="66"/>
      <c r="H126" s="173"/>
      <c r="I126" s="165"/>
      <c r="J126" s="173"/>
      <c r="K126" s="155" t="str">
        <f t="shared" si="2"/>
        <v/>
      </c>
      <c r="L126" s="147"/>
      <c r="M126" s="147"/>
    </row>
    <row r="127" spans="1:13" x14ac:dyDescent="0.25">
      <c r="A127" s="165"/>
      <c r="B127" s="177" t="str">
        <f>IF(AND(G127&lt;&gt;"",H127&gt;0,I127&lt;&gt;"",J127&lt;&gt;0,K127&lt;&gt;0),COUNT($B$11:B126)+1,"")</f>
        <v/>
      </c>
      <c r="C127" s="72"/>
      <c r="D127" s="140"/>
      <c r="E127" s="179"/>
      <c r="F127" s="106"/>
      <c r="G127" s="66"/>
      <c r="H127" s="173"/>
      <c r="I127" s="165"/>
      <c r="J127" s="173"/>
      <c r="K127" s="155" t="str">
        <f t="shared" si="2"/>
        <v/>
      </c>
      <c r="L127" s="147"/>
      <c r="M127" s="147"/>
    </row>
    <row r="128" spans="1:13" x14ac:dyDescent="0.25">
      <c r="A128" s="165"/>
      <c r="B128" s="177" t="str">
        <f>IF(AND(G128&lt;&gt;"",H128&gt;0,I128&lt;&gt;"",J128&lt;&gt;0,K128&lt;&gt;0),COUNT($B$11:B127)+1,"")</f>
        <v/>
      </c>
      <c r="C128" s="72"/>
      <c r="D128" s="140"/>
      <c r="E128" s="179"/>
      <c r="F128" s="106"/>
      <c r="G128" s="66"/>
      <c r="H128" s="173"/>
      <c r="I128" s="165"/>
      <c r="J128" s="173"/>
      <c r="K128" s="155" t="str">
        <f t="shared" si="2"/>
        <v/>
      </c>
      <c r="L128" s="147"/>
      <c r="M128" s="147"/>
    </row>
    <row r="129" spans="1:13" x14ac:dyDescent="0.25">
      <c r="A129" s="165"/>
      <c r="B129" s="177" t="str">
        <f>IF(AND(G129&lt;&gt;"",H129&gt;0,I129&lt;&gt;"",J129&lt;&gt;0,K129&lt;&gt;0),COUNT($B$11:B128)+1,"")</f>
        <v/>
      </c>
      <c r="C129" s="72"/>
      <c r="D129" s="140"/>
      <c r="E129" s="179"/>
      <c r="F129" s="106"/>
      <c r="G129" s="66"/>
      <c r="H129" s="173"/>
      <c r="I129" s="165"/>
      <c r="J129" s="173"/>
      <c r="K129" s="155" t="str">
        <f t="shared" si="2"/>
        <v/>
      </c>
      <c r="L129" s="147"/>
      <c r="M129" s="147"/>
    </row>
    <row r="130" spans="1:13" x14ac:dyDescent="0.25">
      <c r="A130" s="165"/>
      <c r="B130" s="177" t="str">
        <f>IF(AND(G130&lt;&gt;"",H130&gt;0,I130&lt;&gt;"",J130&lt;&gt;0,K130&lt;&gt;0),COUNT($B$11:B129)+1,"")</f>
        <v/>
      </c>
      <c r="C130" s="72"/>
      <c r="D130" s="140"/>
      <c r="E130" s="179"/>
      <c r="F130" s="106"/>
      <c r="G130" s="66"/>
      <c r="H130" s="173"/>
      <c r="I130" s="165"/>
      <c r="J130" s="173"/>
      <c r="K130" s="155" t="str">
        <f t="shared" si="2"/>
        <v/>
      </c>
      <c r="L130" s="147"/>
      <c r="M130" s="147"/>
    </row>
    <row r="131" spans="1:13" x14ac:dyDescent="0.25">
      <c r="A131" s="165"/>
      <c r="B131" s="177" t="str">
        <f>IF(AND(G131&lt;&gt;"",H131&gt;0,I131&lt;&gt;"",J131&lt;&gt;0,K131&lt;&gt;0),COUNT($B$11:B130)+1,"")</f>
        <v/>
      </c>
      <c r="C131" s="72"/>
      <c r="D131" s="140"/>
      <c r="E131" s="179"/>
      <c r="F131" s="106"/>
      <c r="G131" s="66"/>
      <c r="H131" s="173"/>
      <c r="I131" s="165"/>
      <c r="J131" s="173"/>
      <c r="K131" s="155" t="str">
        <f t="shared" si="2"/>
        <v/>
      </c>
      <c r="L131" s="147"/>
      <c r="M131" s="147"/>
    </row>
    <row r="132" spans="1:13" x14ac:dyDescent="0.25">
      <c r="A132" s="165"/>
      <c r="B132" s="177" t="str">
        <f>IF(AND(G132&lt;&gt;"",H132&gt;0,I132&lt;&gt;"",J132&lt;&gt;0,K132&lt;&gt;0),COUNT($B$11:B131)+1,"")</f>
        <v/>
      </c>
      <c r="C132" s="72"/>
      <c r="D132" s="140"/>
      <c r="E132" s="179"/>
      <c r="F132" s="106"/>
      <c r="G132" s="66"/>
      <c r="H132" s="173"/>
      <c r="I132" s="165"/>
      <c r="J132" s="173"/>
      <c r="K132" s="155" t="str">
        <f t="shared" si="2"/>
        <v/>
      </c>
      <c r="L132" s="147"/>
      <c r="M132" s="147"/>
    </row>
    <row r="133" spans="1:13" x14ac:dyDescent="0.25">
      <c r="A133" s="165"/>
      <c r="B133" s="177" t="str">
        <f>IF(AND(G133&lt;&gt;"",H133&gt;0,I133&lt;&gt;"",J133&lt;&gt;0,K133&lt;&gt;0),COUNT($B$11:B132)+1,"")</f>
        <v/>
      </c>
      <c r="C133" s="72"/>
      <c r="D133" s="140"/>
      <c r="E133" s="179"/>
      <c r="F133" s="106"/>
      <c r="G133" s="66"/>
      <c r="H133" s="173"/>
      <c r="I133" s="165"/>
      <c r="J133" s="173"/>
      <c r="K133" s="155" t="str">
        <f t="shared" si="2"/>
        <v/>
      </c>
      <c r="L133" s="147"/>
      <c r="M133" s="147"/>
    </row>
    <row r="134" spans="1:13" x14ac:dyDescent="0.25">
      <c r="A134" s="165"/>
      <c r="B134" s="177" t="str">
        <f>IF(AND(G134&lt;&gt;"",H134&gt;0,I134&lt;&gt;"",J134&lt;&gt;0,K134&lt;&gt;0),COUNT($B$11:B133)+1,"")</f>
        <v/>
      </c>
      <c r="C134" s="72"/>
      <c r="D134" s="140"/>
      <c r="E134" s="179"/>
      <c r="F134" s="106"/>
      <c r="G134" s="66"/>
      <c r="H134" s="173"/>
      <c r="I134" s="165"/>
      <c r="J134" s="173"/>
      <c r="K134" s="155" t="str">
        <f t="shared" si="2"/>
        <v/>
      </c>
      <c r="L134" s="147"/>
      <c r="M134" s="147"/>
    </row>
    <row r="135" spans="1:13" x14ac:dyDescent="0.25">
      <c r="A135" s="165"/>
      <c r="B135" s="177" t="str">
        <f>IF(AND(G135&lt;&gt;"",H135&gt;0,I135&lt;&gt;"",J135&lt;&gt;0,K135&lt;&gt;0),COUNT($B$11:B134)+1,"")</f>
        <v/>
      </c>
      <c r="C135" s="72"/>
      <c r="D135" s="140"/>
      <c r="E135" s="179"/>
      <c r="F135" s="106"/>
      <c r="G135" s="66"/>
      <c r="H135" s="173"/>
      <c r="I135" s="165"/>
      <c r="J135" s="173"/>
      <c r="K135" s="155" t="str">
        <f t="shared" si="2"/>
        <v/>
      </c>
      <c r="L135" s="147"/>
      <c r="M135" s="147"/>
    </row>
    <row r="136" spans="1:13" x14ac:dyDescent="0.25">
      <c r="A136" s="165"/>
      <c r="B136" s="177" t="str">
        <f>IF(AND(G136&lt;&gt;"",H136&gt;0,I136&lt;&gt;"",J136&lt;&gt;0,K136&lt;&gt;0),COUNT($B$11:B135)+1,"")</f>
        <v/>
      </c>
      <c r="C136" s="72"/>
      <c r="D136" s="140"/>
      <c r="E136" s="179"/>
      <c r="F136" s="106"/>
      <c r="G136" s="66"/>
      <c r="H136" s="173"/>
      <c r="I136" s="165"/>
      <c r="J136" s="173"/>
      <c r="K136" s="155" t="str">
        <f t="shared" si="2"/>
        <v/>
      </c>
      <c r="L136" s="147"/>
      <c r="M136" s="147"/>
    </row>
    <row r="137" spans="1:13" x14ac:dyDescent="0.25">
      <c r="A137" s="165"/>
      <c r="B137" s="177" t="str">
        <f>IF(AND(G137&lt;&gt;"",H137&gt;0,I137&lt;&gt;"",J137&lt;&gt;0,K137&lt;&gt;0),COUNT($B$11:B136)+1,"")</f>
        <v/>
      </c>
      <c r="C137" s="72"/>
      <c r="D137" s="140"/>
      <c r="E137" s="179"/>
      <c r="F137" s="106"/>
      <c r="G137" s="66"/>
      <c r="H137" s="173"/>
      <c r="I137" s="165"/>
      <c r="J137" s="173"/>
      <c r="K137" s="155" t="str">
        <f t="shared" si="2"/>
        <v/>
      </c>
      <c r="L137" s="147"/>
      <c r="M137" s="147"/>
    </row>
    <row r="138" spans="1:13" x14ac:dyDescent="0.25">
      <c r="A138" s="165"/>
      <c r="B138" s="177" t="str">
        <f>IF(AND(G138&lt;&gt;"",H138&gt;0,I138&lt;&gt;"",J138&lt;&gt;0,K138&lt;&gt;0),COUNT($B$11:B137)+1,"")</f>
        <v/>
      </c>
      <c r="C138" s="72"/>
      <c r="D138" s="140"/>
      <c r="E138" s="179"/>
      <c r="F138" s="106"/>
      <c r="G138" s="66"/>
      <c r="H138" s="173"/>
      <c r="I138" s="165"/>
      <c r="J138" s="173"/>
      <c r="K138" s="155" t="str">
        <f t="shared" si="2"/>
        <v/>
      </c>
      <c r="L138" s="147"/>
      <c r="M138" s="147"/>
    </row>
    <row r="139" spans="1:13" x14ac:dyDescent="0.25">
      <c r="A139" s="165"/>
      <c r="B139" s="177" t="str">
        <f>IF(AND(G139&lt;&gt;"",H139&gt;0,I139&lt;&gt;"",J139&lt;&gt;0,K139&lt;&gt;0),COUNT($B$11:B138)+1,"")</f>
        <v/>
      </c>
      <c r="C139" s="72"/>
      <c r="D139" s="140"/>
      <c r="E139" s="179"/>
      <c r="F139" s="106"/>
      <c r="G139" s="66"/>
      <c r="H139" s="173"/>
      <c r="I139" s="165"/>
      <c r="J139" s="173"/>
      <c r="K139" s="155" t="str">
        <f t="shared" si="2"/>
        <v/>
      </c>
      <c r="L139" s="147"/>
      <c r="M139" s="147"/>
    </row>
    <row r="140" spans="1:13" x14ac:dyDescent="0.25">
      <c r="A140" s="165"/>
      <c r="B140" s="177" t="str">
        <f>IF(AND(G140&lt;&gt;"",H140&gt;0,I140&lt;&gt;"",J140&lt;&gt;0,K140&lt;&gt;0),COUNT($B$11:B139)+1,"")</f>
        <v/>
      </c>
      <c r="C140" s="72"/>
      <c r="D140" s="140"/>
      <c r="E140" s="179"/>
      <c r="F140" s="106"/>
      <c r="G140" s="66"/>
      <c r="H140" s="173"/>
      <c r="I140" s="165"/>
      <c r="J140" s="173"/>
      <c r="K140" s="155" t="str">
        <f t="shared" si="2"/>
        <v/>
      </c>
      <c r="L140" s="147"/>
      <c r="M140" s="147"/>
    </row>
    <row r="141" spans="1:13" x14ac:dyDescent="0.25">
      <c r="A141" s="165"/>
      <c r="B141" s="177" t="str">
        <f>IF(AND(G141&lt;&gt;"",H141&gt;0,I141&lt;&gt;"",J141&lt;&gt;0,K141&lt;&gt;0),COUNT($B$11:B140)+1,"")</f>
        <v/>
      </c>
      <c r="C141" s="72"/>
      <c r="D141" s="140"/>
      <c r="E141" s="179"/>
      <c r="F141" s="106"/>
      <c r="G141" s="66"/>
      <c r="H141" s="173"/>
      <c r="I141" s="165"/>
      <c r="J141" s="173"/>
      <c r="K141" s="155" t="str">
        <f t="shared" si="2"/>
        <v/>
      </c>
      <c r="L141" s="147"/>
      <c r="M141" s="147"/>
    </row>
    <row r="142" spans="1:13" x14ac:dyDescent="0.25">
      <c r="A142" s="165"/>
      <c r="B142" s="177" t="str">
        <f>IF(AND(G142&lt;&gt;"",H142&gt;0,I142&lt;&gt;"",J142&lt;&gt;0,K142&lt;&gt;0),COUNT($B$11:B141)+1,"")</f>
        <v/>
      </c>
      <c r="C142" s="72"/>
      <c r="D142" s="140"/>
      <c r="E142" s="179"/>
      <c r="F142" s="106"/>
      <c r="G142" s="66"/>
      <c r="H142" s="173"/>
      <c r="I142" s="165"/>
      <c r="J142" s="173"/>
      <c r="K142" s="155" t="str">
        <f t="shared" si="2"/>
        <v/>
      </c>
      <c r="L142" s="147"/>
      <c r="M142" s="147"/>
    </row>
    <row r="143" spans="1:13" x14ac:dyDescent="0.25">
      <c r="A143" s="165"/>
      <c r="B143" s="177" t="str">
        <f>IF(AND(G143&lt;&gt;"",H143&gt;0,I143&lt;&gt;"",J143&lt;&gt;0,K143&lt;&gt;0),COUNT($B$11:B142)+1,"")</f>
        <v/>
      </c>
      <c r="C143" s="72"/>
      <c r="D143" s="140"/>
      <c r="E143" s="179"/>
      <c r="F143" s="106"/>
      <c r="G143" s="66"/>
      <c r="H143" s="173"/>
      <c r="I143" s="165"/>
      <c r="J143" s="173"/>
      <c r="K143" s="155" t="str">
        <f t="shared" si="2"/>
        <v/>
      </c>
      <c r="L143" s="147"/>
      <c r="M143" s="147"/>
    </row>
    <row r="144" spans="1:13" x14ac:dyDescent="0.25">
      <c r="A144" s="165"/>
      <c r="B144" s="177" t="str">
        <f>IF(AND(G144&lt;&gt;"",H144&gt;0,I144&lt;&gt;"",J144&lt;&gt;0,K144&lt;&gt;0),COUNT($B$11:B143)+1,"")</f>
        <v/>
      </c>
      <c r="C144" s="72"/>
      <c r="D144" s="140"/>
      <c r="E144" s="179"/>
      <c r="F144" s="106"/>
      <c r="G144" s="66"/>
      <c r="H144" s="173"/>
      <c r="I144" s="165"/>
      <c r="J144" s="173"/>
      <c r="K144" s="155" t="str">
        <f t="shared" si="2"/>
        <v/>
      </c>
      <c r="L144" s="147"/>
      <c r="M144" s="147"/>
    </row>
    <row r="145" spans="1:13" x14ac:dyDescent="0.25">
      <c r="A145" s="165"/>
      <c r="B145" s="177" t="str">
        <f>IF(AND(G145&lt;&gt;"",H145&gt;0,I145&lt;&gt;"",J145&lt;&gt;0,K145&lt;&gt;0),COUNT($B$11:B144)+1,"")</f>
        <v/>
      </c>
      <c r="C145" s="72"/>
      <c r="D145" s="140"/>
      <c r="E145" s="179"/>
      <c r="F145" s="106"/>
      <c r="G145" s="66"/>
      <c r="H145" s="173"/>
      <c r="I145" s="165"/>
      <c r="J145" s="173"/>
      <c r="K145" s="155" t="str">
        <f t="shared" si="2"/>
        <v/>
      </c>
      <c r="L145" s="147"/>
      <c r="M145" s="147"/>
    </row>
    <row r="146" spans="1:13" x14ac:dyDescent="0.25">
      <c r="A146" s="165"/>
      <c r="B146" s="177" t="str">
        <f>IF(AND(G146&lt;&gt;"",H146&gt;0,I146&lt;&gt;"",J146&lt;&gt;0,K146&lt;&gt;0),COUNT($B$11:B145)+1,"")</f>
        <v/>
      </c>
      <c r="C146" s="72"/>
      <c r="D146" s="140"/>
      <c r="E146" s="179"/>
      <c r="F146" s="106"/>
      <c r="G146" s="66"/>
      <c r="H146" s="173"/>
      <c r="I146" s="165"/>
      <c r="J146" s="173"/>
      <c r="K146" s="155" t="str">
        <f t="shared" si="2"/>
        <v/>
      </c>
      <c r="L146" s="147"/>
      <c r="M146" s="147"/>
    </row>
    <row r="147" spans="1:13" x14ac:dyDescent="0.25">
      <c r="A147" s="165"/>
      <c r="B147" s="177" t="str">
        <f>IF(AND(G147&lt;&gt;"",H147&gt;0,I147&lt;&gt;"",J147&lt;&gt;0,K147&lt;&gt;0),COUNT($B$11:B146)+1,"")</f>
        <v/>
      </c>
      <c r="C147" s="72"/>
      <c r="D147" s="140"/>
      <c r="E147" s="179"/>
      <c r="F147" s="106"/>
      <c r="G147" s="66"/>
      <c r="H147" s="173"/>
      <c r="I147" s="165"/>
      <c r="J147" s="173"/>
      <c r="K147" s="155" t="str">
        <f t="shared" si="2"/>
        <v/>
      </c>
      <c r="L147" s="147"/>
      <c r="M147" s="147"/>
    </row>
    <row r="148" spans="1:13" x14ac:dyDescent="0.25">
      <c r="A148" s="165"/>
      <c r="B148" s="177" t="str">
        <f>IF(AND(G148&lt;&gt;"",H148&gt;0,I148&lt;&gt;"",J148&lt;&gt;0,K148&lt;&gt;0),COUNT($B$11:B147)+1,"")</f>
        <v/>
      </c>
      <c r="C148" s="72"/>
      <c r="D148" s="140"/>
      <c r="E148" s="179"/>
      <c r="F148" s="106"/>
      <c r="G148" s="66"/>
      <c r="H148" s="173"/>
      <c r="I148" s="165"/>
      <c r="J148" s="173"/>
      <c r="K148" s="155" t="str">
        <f t="shared" si="2"/>
        <v/>
      </c>
      <c r="L148" s="147"/>
      <c r="M148" s="147"/>
    </row>
    <row r="149" spans="1:13" x14ac:dyDescent="0.25">
      <c r="A149" s="165"/>
      <c r="B149" s="177" t="str">
        <f>IF(AND(G149&lt;&gt;"",H149&gt;0,I149&lt;&gt;"",J149&lt;&gt;0,K149&lt;&gt;0),COUNT($B$11:B148)+1,"")</f>
        <v/>
      </c>
      <c r="C149" s="72"/>
      <c r="D149" s="140"/>
      <c r="E149" s="179"/>
      <c r="F149" s="106"/>
      <c r="G149" s="66"/>
      <c r="H149" s="173"/>
      <c r="I149" s="165"/>
      <c r="J149" s="173"/>
      <c r="K149" s="155" t="str">
        <f t="shared" si="2"/>
        <v/>
      </c>
      <c r="L149" s="147"/>
      <c r="M149" s="147"/>
    </row>
    <row r="150" spans="1:13" x14ac:dyDescent="0.25">
      <c r="A150" s="165"/>
      <c r="B150" s="177" t="str">
        <f>IF(AND(G150&lt;&gt;"",H150&gt;0,I150&lt;&gt;"",J150&lt;&gt;0,K150&lt;&gt;0),COUNT($B$11:B149)+1,"")</f>
        <v/>
      </c>
      <c r="C150" s="72"/>
      <c r="D150" s="140"/>
      <c r="E150" s="179"/>
      <c r="F150" s="106"/>
      <c r="G150" s="66"/>
      <c r="H150" s="173"/>
      <c r="I150" s="165"/>
      <c r="J150" s="173"/>
      <c r="K150" s="155" t="str">
        <f t="shared" si="2"/>
        <v/>
      </c>
      <c r="L150" s="147"/>
      <c r="M150" s="147"/>
    </row>
    <row r="151" spans="1:13" x14ac:dyDescent="0.25">
      <c r="A151" s="165"/>
      <c r="B151" s="177" t="str">
        <f>IF(AND(G151&lt;&gt;"",H151&gt;0,I151&lt;&gt;"",J151&lt;&gt;0,K151&lt;&gt;0),COUNT($B$11:B150)+1,"")</f>
        <v/>
      </c>
      <c r="C151" s="72"/>
      <c r="D151" s="140"/>
      <c r="E151" s="179"/>
      <c r="F151" s="106"/>
      <c r="G151" s="66"/>
      <c r="H151" s="173"/>
      <c r="I151" s="165"/>
      <c r="J151" s="173"/>
      <c r="K151" s="155" t="str">
        <f t="shared" si="2"/>
        <v/>
      </c>
      <c r="L151" s="147"/>
      <c r="M151" s="147"/>
    </row>
    <row r="152" spans="1:13" x14ac:dyDescent="0.25">
      <c r="A152" s="165"/>
      <c r="B152" s="177" t="str">
        <f>IF(AND(G152&lt;&gt;"",H152&gt;0,I152&lt;&gt;"",J152&lt;&gt;0,K152&lt;&gt;0),COUNT($B$11:B151)+1,"")</f>
        <v/>
      </c>
      <c r="C152" s="72"/>
      <c r="D152" s="140"/>
      <c r="E152" s="179"/>
      <c r="F152" s="106"/>
      <c r="G152" s="66"/>
      <c r="H152" s="173"/>
      <c r="I152" s="165"/>
      <c r="J152" s="173"/>
      <c r="K152" s="155" t="str">
        <f t="shared" si="2"/>
        <v/>
      </c>
      <c r="L152" s="147"/>
      <c r="M152" s="147"/>
    </row>
    <row r="153" spans="1:13" x14ac:dyDescent="0.25">
      <c r="A153" s="165"/>
      <c r="B153" s="177" t="str">
        <f>IF(AND(G153&lt;&gt;"",H153&gt;0,I153&lt;&gt;"",J153&lt;&gt;0,K153&lt;&gt;0),COUNT($B$11:B152)+1,"")</f>
        <v/>
      </c>
      <c r="C153" s="72"/>
      <c r="D153" s="140"/>
      <c r="E153" s="179"/>
      <c r="F153" s="106"/>
      <c r="G153" s="66"/>
      <c r="H153" s="173"/>
      <c r="I153" s="165"/>
      <c r="J153" s="173"/>
      <c r="K153" s="155" t="str">
        <f t="shared" si="2"/>
        <v/>
      </c>
      <c r="L153" s="147"/>
      <c r="M153" s="147"/>
    </row>
    <row r="154" spans="1:13" x14ac:dyDescent="0.25">
      <c r="A154" s="165"/>
      <c r="B154" s="177" t="str">
        <f>IF(AND(G154&lt;&gt;"",H154&gt;0,I154&lt;&gt;"",J154&lt;&gt;0,K154&lt;&gt;0),COUNT($B$11:B153)+1,"")</f>
        <v/>
      </c>
      <c r="C154" s="72"/>
      <c r="D154" s="140"/>
      <c r="E154" s="179"/>
      <c r="F154" s="106"/>
      <c r="G154" s="66"/>
      <c r="H154" s="173"/>
      <c r="I154" s="165"/>
      <c r="J154" s="173"/>
      <c r="K154" s="155" t="str">
        <f t="shared" si="2"/>
        <v/>
      </c>
      <c r="L154" s="147"/>
      <c r="M154" s="147"/>
    </row>
    <row r="155" spans="1:13" x14ac:dyDescent="0.25">
      <c r="A155" s="165"/>
      <c r="B155" s="177" t="str">
        <f>IF(AND(G155&lt;&gt;"",H155&gt;0,I155&lt;&gt;"",J155&lt;&gt;0,K155&lt;&gt;0),COUNT($B$11:B154)+1,"")</f>
        <v/>
      </c>
      <c r="C155" s="72"/>
      <c r="D155" s="140"/>
      <c r="E155" s="179"/>
      <c r="F155" s="106"/>
      <c r="G155" s="66"/>
      <c r="H155" s="173"/>
      <c r="I155" s="165"/>
      <c r="J155" s="173"/>
      <c r="K155" s="155" t="str">
        <f t="shared" si="2"/>
        <v/>
      </c>
      <c r="L155" s="147"/>
      <c r="M155" s="147"/>
    </row>
    <row r="156" spans="1:13" x14ac:dyDescent="0.25">
      <c r="A156" s="165"/>
      <c r="B156" s="177" t="str">
        <f>IF(AND(G156&lt;&gt;"",H156&gt;0,I156&lt;&gt;"",J156&lt;&gt;0,K156&lt;&gt;0),COUNT($B$11:B155)+1,"")</f>
        <v/>
      </c>
      <c r="C156" s="72"/>
      <c r="D156" s="140"/>
      <c r="E156" s="179"/>
      <c r="F156" s="106"/>
      <c r="G156" s="66"/>
      <c r="H156" s="173"/>
      <c r="I156" s="165"/>
      <c r="J156" s="173"/>
      <c r="K156" s="155" t="str">
        <f t="shared" si="2"/>
        <v/>
      </c>
      <c r="L156" s="147"/>
      <c r="M156" s="147"/>
    </row>
    <row r="157" spans="1:13" x14ac:dyDescent="0.25">
      <c r="A157" s="165"/>
      <c r="B157" s="177" t="str">
        <f>IF(AND(G157&lt;&gt;"",H157&gt;0,I157&lt;&gt;"",J157&lt;&gt;0,K157&lt;&gt;0),COUNT($B$11:B156)+1,"")</f>
        <v/>
      </c>
      <c r="C157" s="72"/>
      <c r="D157" s="140"/>
      <c r="E157" s="179"/>
      <c r="F157" s="106"/>
      <c r="G157" s="66"/>
      <c r="H157" s="173"/>
      <c r="I157" s="165"/>
      <c r="J157" s="173"/>
      <c r="K157" s="155" t="str">
        <f t="shared" si="2"/>
        <v/>
      </c>
      <c r="L157" s="147"/>
      <c r="M157" s="147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conditionalFormatting sqref="J73">
    <cfRule type="expression" dxfId="1" priority="1" stopIfTrue="1">
      <formula>$C73=1</formula>
    </cfRule>
    <cfRule type="expression" dxfId="0" priority="2" stopIfTrue="1">
      <formula>OR($C73=0,$C73=2,$C73=3,$C73=4)</formula>
    </cfRule>
  </conditionalFormatting>
  <dataValidations disablePrompts="1"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scale="75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ColWidth="9.140625" defaultRowHeight="15" x14ac:dyDescent="0.25"/>
  <cols>
    <col min="1" max="1" width="9" style="105" customWidth="1"/>
    <col min="2" max="2" width="10.5703125" style="105" customWidth="1"/>
    <col min="3" max="3" width="6.28515625" style="105" customWidth="1"/>
    <col min="4" max="4" width="57.28515625" style="68" customWidth="1"/>
    <col min="5" max="5" width="11.140625" style="73" bestFit="1" customWidth="1"/>
    <col min="6" max="6" width="13.140625" style="74" customWidth="1"/>
    <col min="7" max="7" width="11.5703125" style="174" customWidth="1"/>
    <col min="8" max="8" width="15.140625" style="68" bestFit="1" customWidth="1"/>
    <col min="9" max="9" width="8" style="148" bestFit="1" customWidth="1"/>
    <col min="10" max="10" width="14.140625" style="149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31" t="s">
        <v>3679</v>
      </c>
      <c r="B1" s="232"/>
      <c r="C1" s="232"/>
      <c r="D1" s="232"/>
      <c r="E1" s="232"/>
      <c r="F1" s="232"/>
      <c r="G1" s="232"/>
      <c r="H1" s="233"/>
      <c r="I1" s="150"/>
      <c r="J1" s="151"/>
      <c r="K1" s="2"/>
      <c r="L1" s="1"/>
    </row>
    <row r="2" spans="1:12" s="29" customFormat="1" ht="15.75" thickBot="1" x14ac:dyDescent="0.3">
      <c r="A2" s="33" t="s">
        <v>0</v>
      </c>
      <c r="B2" s="34"/>
      <c r="C2" s="240" t="str">
        <f>IF(Identificação!B2=0,"",Identificação!B2)</f>
        <v>Tomada de Preços</v>
      </c>
      <c r="D2" s="240"/>
      <c r="E2" s="30" t="s">
        <v>151</v>
      </c>
      <c r="F2" s="31">
        <f>IF(Identificação!E2=0,"",Identificação!E2)</f>
        <v>15</v>
      </c>
      <c r="G2" s="30" t="s">
        <v>152</v>
      </c>
      <c r="H2" s="32">
        <f>IF(Identificação!G2=0,"",Identificação!G2)</f>
        <v>2022</v>
      </c>
      <c r="I2" s="152"/>
      <c r="J2" s="152"/>
      <c r="K2" s="2"/>
    </row>
    <row r="3" spans="1:12" s="29" customFormat="1" ht="30.75" customHeight="1" thickBot="1" x14ac:dyDescent="0.3">
      <c r="A3" s="238" t="s">
        <v>153</v>
      </c>
      <c r="B3" s="239"/>
      <c r="C3" s="236" t="str">
        <f>IF(Identificação!B3=0,"",Identificação!B3)</f>
        <v>Contratação de Empresa com mão de obra e material para Amplia-ção da EMEI Santa Rita de Cássia, conforme memorial descritivo e projeto em anexo ao edital</v>
      </c>
      <c r="D3" s="236"/>
      <c r="E3" s="236"/>
      <c r="F3" s="236"/>
      <c r="G3" s="236"/>
      <c r="H3" s="237"/>
      <c r="I3" s="152"/>
      <c r="J3" s="152"/>
    </row>
    <row r="4" spans="1:12" s="29" customFormat="1" ht="15.75" thickBot="1" x14ac:dyDescent="0.3">
      <c r="A4" s="19" t="s">
        <v>3791</v>
      </c>
      <c r="B4" s="27"/>
      <c r="C4" s="193"/>
      <c r="D4" s="193"/>
      <c r="E4" s="193"/>
      <c r="F4" s="193"/>
      <c r="G4" s="23" t="s">
        <v>3753</v>
      </c>
      <c r="H4" s="124"/>
      <c r="I4" s="152"/>
      <c r="J4" s="152"/>
    </row>
    <row r="5" spans="1:12" s="29" customFormat="1" ht="15.75" thickBot="1" x14ac:dyDescent="0.3">
      <c r="A5" s="16" t="s">
        <v>169</v>
      </c>
      <c r="B5" s="23"/>
      <c r="C5" s="241" t="str">
        <f>IF(Identificação!B5=0,"",Identificação!B5)</f>
        <v>Obras e Serviços de Engenharia</v>
      </c>
      <c r="D5" s="242"/>
      <c r="E5" s="26"/>
      <c r="F5" s="20"/>
      <c r="G5" s="21"/>
      <c r="H5" s="22"/>
      <c r="I5" s="152"/>
      <c r="J5" s="152"/>
    </row>
    <row r="6" spans="1:12" s="29" customFormat="1" ht="15.75" thickBot="1" x14ac:dyDescent="0.3">
      <c r="A6" s="12" t="s">
        <v>172</v>
      </c>
      <c r="B6" s="13"/>
      <c r="C6" s="234">
        <f>SUMIFS(H12:H39953,B12:B39953,"&gt;0",H12:H39953,"&lt;&gt;0")</f>
        <v>0</v>
      </c>
      <c r="D6" s="235"/>
      <c r="E6" s="5"/>
      <c r="F6" s="5"/>
      <c r="G6" s="6"/>
      <c r="I6" s="152"/>
      <c r="J6" s="152"/>
    </row>
    <row r="7" spans="1:12" s="29" customFormat="1" x14ac:dyDescent="0.25">
      <c r="A7" s="167" t="s">
        <v>3821</v>
      </c>
      <c r="B7" s="17"/>
      <c r="C7" s="17"/>
      <c r="D7" s="18"/>
      <c r="E7" s="18"/>
      <c r="F7" s="5"/>
      <c r="G7" s="5"/>
      <c r="H7" s="6"/>
      <c r="I7" s="152"/>
      <c r="J7" s="152"/>
    </row>
    <row r="8" spans="1:12" s="11" customFormat="1" x14ac:dyDescent="0.25">
      <c r="A8" s="164" t="s">
        <v>3942</v>
      </c>
      <c r="B8" s="137"/>
      <c r="C8" s="137"/>
      <c r="D8" s="18"/>
      <c r="E8" s="18"/>
      <c r="F8" s="138"/>
      <c r="G8" s="138"/>
      <c r="H8" s="6"/>
      <c r="I8" s="153"/>
      <c r="J8" s="153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3"/>
      <c r="J9" s="153"/>
      <c r="K9" s="29"/>
    </row>
    <row r="10" spans="1:12" s="28" customFormat="1" x14ac:dyDescent="0.25">
      <c r="A10" s="225" t="s">
        <v>3754</v>
      </c>
      <c r="B10" s="225" t="s">
        <v>3755</v>
      </c>
      <c r="C10" s="225" t="s">
        <v>3677</v>
      </c>
      <c r="D10" s="227" t="s">
        <v>3756</v>
      </c>
      <c r="E10" s="229" t="s">
        <v>171</v>
      </c>
      <c r="F10" s="230"/>
      <c r="G10" s="230"/>
      <c r="H10" s="230"/>
      <c r="I10" s="230"/>
      <c r="J10" s="230"/>
      <c r="K10" s="230"/>
    </row>
    <row r="11" spans="1:12" s="28" customFormat="1" ht="45" x14ac:dyDescent="0.25">
      <c r="A11" s="226"/>
      <c r="B11" s="226"/>
      <c r="C11" s="226"/>
      <c r="D11" s="228"/>
      <c r="E11" s="84" t="s">
        <v>3757</v>
      </c>
      <c r="F11" s="24" t="s">
        <v>3758</v>
      </c>
      <c r="G11" s="3" t="s">
        <v>159</v>
      </c>
      <c r="H11" s="3" t="s">
        <v>160</v>
      </c>
      <c r="I11" s="154" t="s">
        <v>166</v>
      </c>
      <c r="J11" s="154" t="s">
        <v>167</v>
      </c>
      <c r="K11" s="4" t="s">
        <v>3673</v>
      </c>
    </row>
    <row r="12" spans="1:12" s="40" customFormat="1" x14ac:dyDescent="0.25">
      <c r="A12" s="104">
        <f>IF('Orçamento-base'!A12&gt;0,'Orçamento-base'!A12,"")</f>
        <v>1</v>
      </c>
      <c r="B12" s="161">
        <f>'Orçamento-base'!B12</f>
        <v>1</v>
      </c>
      <c r="C12" s="104" t="str">
        <f>IF('Orçamento-base'!C12&gt;0,'Orçamento-base'!C12,"")</f>
        <v>1.1</v>
      </c>
      <c r="D12" s="85" t="str">
        <f>IF('Orçamento-base'!G12&gt;0,'Orçamento-base'!G12,"")</f>
        <v>Locação convencional de obra utilizando gabarito de tabuas corridas pontaleteadas a cada dois metros</v>
      </c>
      <c r="E12" s="175">
        <f>IF('Orçamento-base'!H12&gt;0,'Orçamento-base'!H12,"")</f>
        <v>74.67</v>
      </c>
      <c r="F12" s="85" t="str">
        <f>IF('Orçamento-base'!I12&gt;0,'Orçamento-base'!I12,"")</f>
        <v>m</v>
      </c>
      <c r="G12" s="173"/>
      <c r="H12" s="85" t="str">
        <f>IFERROR(IF(E12*G12&lt;&gt;0,ROUND(ROUND(E12,4)*ROUND(G12,4),2),""),"")</f>
        <v/>
      </c>
      <c r="I12" s="147"/>
      <c r="J12" s="147"/>
      <c r="K12" s="71"/>
    </row>
    <row r="13" spans="1:12" x14ac:dyDescent="0.25">
      <c r="A13" s="104">
        <f>IF('Orçamento-base'!A13&gt;0,'Orçamento-base'!A13,"")</f>
        <v>1</v>
      </c>
      <c r="B13" s="161" t="str">
        <f>'Orçamento-base'!B13</f>
        <v/>
      </c>
      <c r="C13" s="104" t="str">
        <f>IF('Orçamento-base'!C13&gt;0,'Orçamento-base'!C13,"")</f>
        <v/>
      </c>
      <c r="D13" s="85" t="str">
        <f>IF('Orçamento-base'!G13&gt;0,'Orçamento-base'!G13,"")</f>
        <v/>
      </c>
      <c r="E13" s="175" t="str">
        <f>IF('Orçamento-base'!H13&gt;0,'Orçamento-base'!H13,"")</f>
        <v/>
      </c>
      <c r="F13" s="85" t="str">
        <f>IF('Orçamento-base'!I13&gt;0,'Orçamento-base'!I13,"")</f>
        <v/>
      </c>
      <c r="G13" s="173"/>
      <c r="H13" s="166" t="str">
        <f>IFERROR(IF(E13*G13&lt;&gt;0,ROUND(ROUND(E13,4)*ROUND(G13,4),2),""),"")</f>
        <v/>
      </c>
      <c r="I13" s="147"/>
      <c r="J13" s="147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3790</v>
      </c>
      <c r="C1" s="134" t="s">
        <v>177</v>
      </c>
      <c r="D1" s="134" t="s">
        <v>3799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3789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3789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3789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3789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3789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3810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3804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3820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3817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3818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3805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3819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3803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3811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3806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3808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3807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3809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3815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3813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3814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3812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3789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3789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3789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3789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3789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3810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3804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3820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3817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3818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3805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3819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3803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3811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3806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3808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3807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3809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3815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3813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3814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3812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15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15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15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15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15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15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15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15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15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15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15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15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15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15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15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15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15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15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15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15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15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15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15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15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15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15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15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15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15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15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15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15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15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15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15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15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15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15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15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15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15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15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15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15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15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15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15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15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15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15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15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15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15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15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15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15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15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15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15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15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15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15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15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15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15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15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15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15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15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15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15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15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15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15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15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3796</v>
      </c>
    </row>
    <row r="3209" spans="1:5" ht="15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15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15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15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15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15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15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15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15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15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15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15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15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15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15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15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15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15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15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15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15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15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15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15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15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15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15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15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15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15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15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15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15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15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15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3797</v>
      </c>
    </row>
    <row r="3244" spans="1:5" ht="15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15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15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15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15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15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15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15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15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15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15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15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15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15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15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15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15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15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15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15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15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15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15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15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15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15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15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15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15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15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15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15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3798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3786</v>
      </c>
      <c r="C1" s="115" t="s">
        <v>177</v>
      </c>
      <c r="D1" s="115" t="s">
        <v>3787</v>
      </c>
      <c r="E1" s="115" t="s">
        <v>3788</v>
      </c>
      <c r="F1" s="118" t="s">
        <v>169</v>
      </c>
      <c r="G1" s="115" t="s">
        <v>3790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3789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3789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3816</v>
      </c>
      <c r="F1" s="128" t="s">
        <v>178</v>
      </c>
      <c r="I1" s="168" t="s">
        <v>3746</v>
      </c>
      <c r="J1" s="168" t="s">
        <v>3745</v>
      </c>
      <c r="K1" s="128" t="s">
        <v>1</v>
      </c>
      <c r="L1" s="128" t="s">
        <v>169</v>
      </c>
      <c r="M1" s="128" t="s">
        <v>3688</v>
      </c>
      <c r="N1" s="128" t="s">
        <v>3778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9" t="s">
        <v>3848</v>
      </c>
      <c r="J2" s="169" t="s">
        <v>3849</v>
      </c>
      <c r="K2" s="129" t="s">
        <v>3943</v>
      </c>
      <c r="L2" s="129" t="s">
        <v>3682</v>
      </c>
      <c r="M2" s="129" t="s">
        <v>3689</v>
      </c>
      <c r="N2" s="163" t="s">
        <v>3994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70" t="s">
        <v>3825</v>
      </c>
      <c r="J3" s="169" t="s">
        <v>3824</v>
      </c>
      <c r="K3" s="129" t="s">
        <v>2</v>
      </c>
      <c r="L3" s="129" t="s">
        <v>3683</v>
      </c>
      <c r="M3" s="129" t="s">
        <v>3691</v>
      </c>
      <c r="N3" s="163" t="s">
        <v>3985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2" t="s">
        <v>3894</v>
      </c>
      <c r="J4" s="169" t="s">
        <v>3894</v>
      </c>
      <c r="K4" s="131" t="s">
        <v>3931</v>
      </c>
      <c r="L4" s="129" t="s">
        <v>3684</v>
      </c>
      <c r="M4" s="129" t="s">
        <v>3690</v>
      </c>
      <c r="N4" s="163" t="s">
        <v>3982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2" t="s">
        <v>3827</v>
      </c>
      <c r="J5" s="169" t="s">
        <v>3826</v>
      </c>
      <c r="K5" s="129" t="s">
        <v>3</v>
      </c>
      <c r="L5" s="129" t="s">
        <v>3686</v>
      </c>
      <c r="M5" s="129" t="s">
        <v>3692</v>
      </c>
      <c r="N5" s="163" t="s">
        <v>3995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2" t="s">
        <v>3895</v>
      </c>
      <c r="J6" s="169" t="s">
        <v>3896</v>
      </c>
      <c r="K6" s="129" t="s">
        <v>8</v>
      </c>
      <c r="L6" s="129" t="s">
        <v>3685</v>
      </c>
      <c r="N6" s="163" t="s">
        <v>3983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9" t="s">
        <v>3704</v>
      </c>
      <c r="J7" s="169" t="s">
        <v>3705</v>
      </c>
      <c r="K7" s="129" t="s">
        <v>4</v>
      </c>
      <c r="L7" s="129" t="s">
        <v>3680</v>
      </c>
      <c r="N7" s="163" t="s">
        <v>3996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2" t="s">
        <v>3831</v>
      </c>
      <c r="J8" s="169" t="s">
        <v>3830</v>
      </c>
      <c r="K8" s="129" t="s">
        <v>3980</v>
      </c>
      <c r="L8" s="129" t="s">
        <v>170</v>
      </c>
      <c r="N8" s="163" t="s">
        <v>3930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69" t="s">
        <v>3822</v>
      </c>
      <c r="J9" s="169" t="s">
        <v>3823</v>
      </c>
      <c r="K9" s="129" t="s">
        <v>3981</v>
      </c>
      <c r="L9" s="129" t="s">
        <v>3681</v>
      </c>
      <c r="N9" s="163" t="s">
        <v>3800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72" t="s">
        <v>3897</v>
      </c>
      <c r="J10" s="169" t="s">
        <v>3898</v>
      </c>
      <c r="K10" s="129" t="s">
        <v>3959</v>
      </c>
      <c r="L10" s="129" t="s">
        <v>3687</v>
      </c>
      <c r="N10" s="163" t="s">
        <v>3801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2" t="s">
        <v>3834</v>
      </c>
      <c r="J11" s="169" t="s">
        <v>3835</v>
      </c>
      <c r="K11" s="129" t="s">
        <v>3960</v>
      </c>
      <c r="N11" s="163" t="s">
        <v>3777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2" t="s">
        <v>3833</v>
      </c>
      <c r="J12" s="169" t="s">
        <v>3832</v>
      </c>
      <c r="K12" s="129" t="s">
        <v>5</v>
      </c>
      <c r="N12" s="163" t="s">
        <v>3802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2" t="s">
        <v>3838</v>
      </c>
      <c r="J13" s="169" t="s">
        <v>3836</v>
      </c>
      <c r="K13" s="129" t="s">
        <v>6</v>
      </c>
      <c r="N13" s="163" t="s">
        <v>3795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2" t="s">
        <v>3938</v>
      </c>
      <c r="J14" s="169" t="s">
        <v>3939</v>
      </c>
      <c r="K14" s="129" t="s">
        <v>3962</v>
      </c>
      <c r="N14" s="163" t="s">
        <v>3779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2" t="s">
        <v>3828</v>
      </c>
      <c r="J15" s="169" t="s">
        <v>3829</v>
      </c>
      <c r="K15" s="129" t="s">
        <v>3961</v>
      </c>
      <c r="N15" s="163" t="s">
        <v>3997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9" t="s">
        <v>3706</v>
      </c>
      <c r="J16" s="169" t="s">
        <v>3707</v>
      </c>
      <c r="K16" s="129" t="s">
        <v>9</v>
      </c>
      <c r="N16" s="163" t="s">
        <v>3998</v>
      </c>
    </row>
    <row r="17" spans="3:14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9" t="s">
        <v>3899</v>
      </c>
      <c r="J17" s="169" t="s">
        <v>3900</v>
      </c>
      <c r="K17" s="129" t="s">
        <v>7</v>
      </c>
      <c r="N17" s="163" t="s">
        <v>3792</v>
      </c>
    </row>
    <row r="18" spans="3:14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2" t="s">
        <v>3843</v>
      </c>
      <c r="J18" s="169" t="s">
        <v>3844</v>
      </c>
      <c r="N18" s="163" t="s">
        <v>3781</v>
      </c>
    </row>
    <row r="19" spans="3:14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2" t="s">
        <v>3840</v>
      </c>
      <c r="J19" s="169" t="s">
        <v>3840</v>
      </c>
      <c r="N19" s="163" t="s">
        <v>3993</v>
      </c>
    </row>
    <row r="20" spans="3:14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2" t="s">
        <v>3846</v>
      </c>
      <c r="J20" s="169" t="s">
        <v>3845</v>
      </c>
      <c r="N20" s="163" t="s">
        <v>3999</v>
      </c>
    </row>
    <row r="21" spans="3:14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2" t="s">
        <v>3934</v>
      </c>
      <c r="J21" s="169" t="s">
        <v>3936</v>
      </c>
      <c r="N21" s="163" t="s">
        <v>3793</v>
      </c>
    </row>
    <row r="22" spans="3:14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2" t="s">
        <v>3935</v>
      </c>
      <c r="J22" s="169" t="s">
        <v>3937</v>
      </c>
      <c r="N22" s="163" t="s">
        <v>4000</v>
      </c>
    </row>
    <row r="23" spans="3:14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2" t="s">
        <v>3944</v>
      </c>
      <c r="J23" s="169" t="s">
        <v>3945</v>
      </c>
      <c r="N23" s="163" t="s">
        <v>3780</v>
      </c>
    </row>
    <row r="24" spans="3:14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9" t="s">
        <v>3710</v>
      </c>
      <c r="J24" s="169" t="s">
        <v>3711</v>
      </c>
      <c r="N24" s="163" t="s">
        <v>3776</v>
      </c>
    </row>
    <row r="25" spans="3:14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2" t="s">
        <v>3839</v>
      </c>
      <c r="J25" s="169" t="s">
        <v>3837</v>
      </c>
      <c r="N25" s="163" t="s">
        <v>4001</v>
      </c>
    </row>
    <row r="26" spans="3:14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9" t="s">
        <v>3903</v>
      </c>
      <c r="J26" s="169" t="s">
        <v>3904</v>
      </c>
      <c r="N26" s="163" t="s">
        <v>3775</v>
      </c>
    </row>
    <row r="27" spans="3:14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9" t="s">
        <v>3891</v>
      </c>
      <c r="J27" s="169" t="s">
        <v>3892</v>
      </c>
      <c r="N27" s="163" t="s">
        <v>3984</v>
      </c>
    </row>
    <row r="28" spans="3:14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9" t="s">
        <v>3901</v>
      </c>
      <c r="J28" s="169" t="s">
        <v>3902</v>
      </c>
      <c r="N28" s="163" t="s">
        <v>3794</v>
      </c>
    </row>
    <row r="29" spans="3:14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9" t="s">
        <v>3708</v>
      </c>
      <c r="J29" s="169" t="s">
        <v>3709</v>
      </c>
    </row>
    <row r="30" spans="3:14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9" t="s">
        <v>3958</v>
      </c>
      <c r="J30" s="169" t="s">
        <v>3957</v>
      </c>
    </row>
    <row r="31" spans="3:14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2" t="s">
        <v>3841</v>
      </c>
      <c r="J31" s="169" t="s">
        <v>3842</v>
      </c>
    </row>
    <row r="32" spans="3:14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9" t="s">
        <v>3702</v>
      </c>
      <c r="J32" s="169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9" t="s">
        <v>3712</v>
      </c>
      <c r="J33" s="169" t="s">
        <v>3712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2" t="s">
        <v>3847</v>
      </c>
      <c r="J34" s="169" t="s">
        <v>3847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9" t="s">
        <v>3713</v>
      </c>
      <c r="J35" s="169" t="s">
        <v>3714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9" t="s">
        <v>3782</v>
      </c>
      <c r="J36" s="169" t="s">
        <v>3783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9" t="s">
        <v>3967</v>
      </c>
      <c r="J37" s="169" t="s">
        <v>3968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9" t="s">
        <v>3715</v>
      </c>
      <c r="J38" s="169" t="s">
        <v>3716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9" t="s">
        <v>3717</v>
      </c>
      <c r="J39" s="169" t="s">
        <v>3718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9" t="s">
        <v>3905</v>
      </c>
      <c r="J40" s="169" t="s">
        <v>3906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9" t="s">
        <v>3907</v>
      </c>
      <c r="J41" s="169" t="s">
        <v>3908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69" t="s">
        <v>3719</v>
      </c>
      <c r="J42" s="169" t="s">
        <v>3720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2" t="s">
        <v>3854</v>
      </c>
      <c r="J43" s="169" t="s">
        <v>3854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2" t="s">
        <v>3853</v>
      </c>
      <c r="J44" s="169" t="s">
        <v>3852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72" t="s">
        <v>3851</v>
      </c>
      <c r="J45" s="169" t="s">
        <v>3850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9" t="s">
        <v>3721</v>
      </c>
      <c r="J46" s="169" t="s">
        <v>3722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9" t="s">
        <v>3946</v>
      </c>
      <c r="J47" s="169" t="s">
        <v>3947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9" t="s">
        <v>3974</v>
      </c>
      <c r="J48" s="169" t="s">
        <v>3975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69" t="s">
        <v>3698</v>
      </c>
      <c r="J49" s="169" t="s">
        <v>14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9" t="s">
        <v>3723</v>
      </c>
      <c r="J50" s="169" t="s">
        <v>3724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72" t="s">
        <v>3879</v>
      </c>
      <c r="J51" s="169" t="s">
        <v>3880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9" t="s">
        <v>3725</v>
      </c>
      <c r="J52" s="169" t="s">
        <v>3726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9" t="s">
        <v>3774</v>
      </c>
      <c r="J53" s="169" t="s">
        <v>3771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9" t="s">
        <v>3883</v>
      </c>
      <c r="J54" s="169" t="s">
        <v>3884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9" t="s">
        <v>3940</v>
      </c>
      <c r="J55" s="169" t="s">
        <v>3941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9" t="s">
        <v>3700</v>
      </c>
      <c r="J56" s="169" t="s">
        <v>16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9" t="s">
        <v>3727</v>
      </c>
      <c r="J57" s="169" t="s">
        <v>3727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3796</v>
      </c>
      <c r="G58" s="131" t="s">
        <v>1912</v>
      </c>
      <c r="H58" s="131"/>
      <c r="I58" s="169" t="s">
        <v>3767</v>
      </c>
      <c r="J58" s="169" t="s">
        <v>3768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9" t="s">
        <v>3769</v>
      </c>
      <c r="J59" s="169" t="s">
        <v>3770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9" t="s">
        <v>3909</v>
      </c>
      <c r="J60" s="169" t="s">
        <v>3910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9" t="s">
        <v>3728</v>
      </c>
      <c r="J61" s="169" t="s">
        <v>3729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69" t="s">
        <v>3991</v>
      </c>
      <c r="J62" s="169" t="s">
        <v>3992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9" t="s">
        <v>3697</v>
      </c>
      <c r="J63" s="169" t="s">
        <v>13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9" t="s">
        <v>3911</v>
      </c>
      <c r="J64" s="169" t="s">
        <v>3912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72" t="s">
        <v>3893</v>
      </c>
      <c r="J65" s="169" t="s">
        <v>3855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9" t="s">
        <v>3730</v>
      </c>
      <c r="J66" s="169" t="s">
        <v>3731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9" t="s">
        <v>3694</v>
      </c>
      <c r="J67" s="169" t="s">
        <v>10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9" t="s">
        <v>3695</v>
      </c>
      <c r="J68" s="169" t="s">
        <v>11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9" t="s">
        <v>3976</v>
      </c>
      <c r="J69" s="169" t="s">
        <v>3977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69" t="s">
        <v>3696</v>
      </c>
      <c r="J70" s="169" t="s">
        <v>12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69" t="s">
        <v>3765</v>
      </c>
      <c r="J71" s="169" t="s">
        <v>3969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9" t="s">
        <v>3913</v>
      </c>
      <c r="J72" s="169" t="s">
        <v>3914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69" t="s">
        <v>3972</v>
      </c>
      <c r="J73" s="169" t="s">
        <v>3973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69" t="s">
        <v>3887</v>
      </c>
      <c r="J74" s="169" t="s">
        <v>3888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3766</v>
      </c>
      <c r="J75" s="169" t="s">
        <v>3732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71" t="s">
        <v>3948</v>
      </c>
      <c r="J76" s="169" t="s">
        <v>3949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9" t="s">
        <v>3733</v>
      </c>
      <c r="J77" s="169" t="s">
        <v>3734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72" t="s">
        <v>3858</v>
      </c>
      <c r="J78" s="169" t="s">
        <v>3859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72" t="s">
        <v>3856</v>
      </c>
      <c r="J79" s="169" t="s">
        <v>3857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72" t="s">
        <v>3860</v>
      </c>
      <c r="J80" s="169" t="s">
        <v>3861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72" t="s">
        <v>3986</v>
      </c>
      <c r="J81" s="169" t="s">
        <v>3987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69" t="s">
        <v>3970</v>
      </c>
      <c r="J82" s="169" t="s">
        <v>3971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69" t="s">
        <v>3889</v>
      </c>
      <c r="J83" s="169" t="s">
        <v>3890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9" t="s">
        <v>3703</v>
      </c>
      <c r="J84" s="169" t="s">
        <v>19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69" t="s">
        <v>3735</v>
      </c>
      <c r="J85" s="169" t="s">
        <v>3735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9" t="s">
        <v>3978</v>
      </c>
      <c r="J86" s="169" t="s">
        <v>3979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9" t="s">
        <v>3784</v>
      </c>
      <c r="J87" s="169" t="s">
        <v>3736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9" t="s">
        <v>3989</v>
      </c>
      <c r="J88" s="169" t="s">
        <v>3990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9" t="s">
        <v>3915</v>
      </c>
      <c r="J89" s="169" t="s">
        <v>3916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69" t="s">
        <v>3917</v>
      </c>
      <c r="J90" s="169" t="s">
        <v>3918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72" t="s">
        <v>3919</v>
      </c>
      <c r="J91" s="169" t="s">
        <v>3920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2" t="s">
        <v>3862</v>
      </c>
      <c r="J92" s="169" t="s">
        <v>3863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69" t="s">
        <v>3885</v>
      </c>
      <c r="J93" s="169" t="s">
        <v>3886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2" t="s">
        <v>3864</v>
      </c>
      <c r="J94" s="169" t="s">
        <v>3865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69" t="s">
        <v>3737</v>
      </c>
      <c r="J95" s="169" t="s">
        <v>3738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9" t="s">
        <v>3921</v>
      </c>
      <c r="J96" s="169" t="s">
        <v>3922</v>
      </c>
    </row>
    <row r="97" spans="3:10" x14ac:dyDescent="0.25">
      <c r="C97" s="130">
        <v>736</v>
      </c>
      <c r="D97" s="130" t="s">
        <v>3789</v>
      </c>
      <c r="E97" s="130">
        <v>6</v>
      </c>
      <c r="F97" s="130" t="s">
        <v>280</v>
      </c>
      <c r="G97" s="131" t="s">
        <v>1951</v>
      </c>
      <c r="H97" s="131"/>
      <c r="I97" s="169" t="s">
        <v>3950</v>
      </c>
      <c r="J97" s="169" t="s">
        <v>3951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69" t="s">
        <v>3739</v>
      </c>
      <c r="J98" s="169" t="s">
        <v>3740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2" t="s">
        <v>3866</v>
      </c>
      <c r="J99" s="169" t="s">
        <v>3923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69" t="s">
        <v>3772</v>
      </c>
      <c r="J100" s="169" t="s">
        <v>3773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2" t="s">
        <v>3867</v>
      </c>
      <c r="J101" s="169" t="s">
        <v>3868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2" t="s">
        <v>3954</v>
      </c>
      <c r="J102" s="169" t="s">
        <v>3955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2" t="s">
        <v>3869</v>
      </c>
      <c r="J103" s="169" t="s">
        <v>3870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72" t="s">
        <v>3871</v>
      </c>
      <c r="J104" s="169" t="s">
        <v>3924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3699</v>
      </c>
      <c r="J105" s="169" t="s">
        <v>15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9" t="s">
        <v>3741</v>
      </c>
      <c r="J106" s="169" t="s">
        <v>3742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72" t="s">
        <v>3878</v>
      </c>
      <c r="J107" s="169" t="s">
        <v>3877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72" t="s">
        <v>3876</v>
      </c>
      <c r="J108" s="169" t="s">
        <v>3876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72" t="s">
        <v>3925</v>
      </c>
      <c r="J109" s="169" t="s">
        <v>3926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72" t="s">
        <v>3927</v>
      </c>
      <c r="J110" s="169" t="s">
        <v>3928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72" t="s">
        <v>3952</v>
      </c>
      <c r="J111" s="169" t="s">
        <v>3953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72" t="s">
        <v>3963</v>
      </c>
      <c r="J112" s="169" t="s">
        <v>3964</v>
      </c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70" t="s">
        <v>3872</v>
      </c>
      <c r="J113" s="169" t="s">
        <v>3873</v>
      </c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70" t="s">
        <v>3874</v>
      </c>
      <c r="J114" s="169" t="s">
        <v>3875</v>
      </c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9" t="s">
        <v>3693</v>
      </c>
      <c r="J115" s="169" t="s">
        <v>3748</v>
      </c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9" t="s">
        <v>3701</v>
      </c>
      <c r="J116" s="169" t="s">
        <v>17</v>
      </c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9" t="s">
        <v>3988</v>
      </c>
      <c r="J117" s="169" t="s">
        <v>3929</v>
      </c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9" t="s">
        <v>3965</v>
      </c>
      <c r="J118" s="169" t="s">
        <v>3966</v>
      </c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9" t="s">
        <v>3743</v>
      </c>
      <c r="J119" s="169" t="s">
        <v>3744</v>
      </c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70" t="s">
        <v>3881</v>
      </c>
      <c r="J120" s="169" t="s">
        <v>3882</v>
      </c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70"/>
      <c r="J121" s="163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  <c r="I122" s="163"/>
      <c r="J122" s="163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  <c r="I123" s="163"/>
      <c r="J123" s="163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  <c r="I124" s="163"/>
      <c r="J124" s="163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  <c r="I125" s="163"/>
      <c r="J125" s="163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  <c r="I126" s="163"/>
      <c r="J126" s="163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  <c r="I127" s="163"/>
      <c r="J127" s="163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  <c r="I128" s="163"/>
      <c r="J128" s="163"/>
    </row>
    <row r="129" spans="3:10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  <c r="I129" s="163"/>
      <c r="J129" s="163"/>
    </row>
    <row r="130" spans="3:10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  <c r="I130" s="163"/>
      <c r="J130" s="163"/>
    </row>
    <row r="131" spans="3:10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10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10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10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10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10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10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10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10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10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10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10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10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10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3797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3798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3817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3818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3819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3820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3803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3804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3805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3806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3807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3808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3809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3810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3811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3812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3813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3814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3815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2022-04-11T16:40:54Z</cp:lastPrinted>
  <dcterms:created xsi:type="dcterms:W3CDTF">2014-12-09T12:52:40Z</dcterms:created>
  <dcterms:modified xsi:type="dcterms:W3CDTF">2022-04-11T17:27:34Z</dcterms:modified>
</cp:coreProperties>
</file>