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eronimo\Desktop\2021\CASTELAO\REFORMA E MODERNIZAÇÃO CASTELÃO\DOCUMENTOS ENTREGA CORREÇÃO 2\"/>
    </mc:Choice>
  </mc:AlternateContent>
  <bookViews>
    <workbookView xWindow="0" yWindow="0" windowWidth="28800" windowHeight="1234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ORÇAMENTO.BancoRef" hidden="1">'Orçamento-base'!$F$8</definedName>
    <definedName name="REFERENCIA.Descricao" hidden="1">IF(ISNUMBER('Orçamento-base'!$AF1),OFFSET(INDIRECT(ORÇAMENTO.BancoRef),'Orçamento-base'!$AF1-1,3,1),'Orçamento-base'!$AF1)</definedName>
  </definedNames>
  <calcPr calcId="162913"/>
</workbook>
</file>

<file path=xl/calcChain.xml><?xml version="1.0" encoding="utf-8"?>
<calcChain xmlns="http://schemas.openxmlformats.org/spreadsheetml/2006/main">
  <c r="A14" i="6" l="1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F30" i="6"/>
  <c r="H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F33" i="6"/>
  <c r="H33" i="6"/>
  <c r="A34" i="6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F46" i="6"/>
  <c r="H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F50" i="6"/>
  <c r="H50" i="6"/>
  <c r="K14" i="3" l="1"/>
  <c r="O14" i="3"/>
  <c r="Q14" i="3"/>
  <c r="K17" i="3"/>
  <c r="K15" i="3" l="1"/>
  <c r="K16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B49" i="3" s="1"/>
  <c r="B49" i="6" s="1"/>
  <c r="K50" i="3"/>
  <c r="B50" i="3" s="1"/>
  <c r="B50" i="6" s="1"/>
  <c r="K51" i="3"/>
  <c r="B51" i="3" s="1"/>
  <c r="K52" i="3"/>
  <c r="B52" i="3" s="1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61" i="3"/>
  <c r="B61" i="3" s="1"/>
  <c r="K62" i="3"/>
  <c r="B62" i="3" s="1"/>
  <c r="K63" i="3"/>
  <c r="B63" i="3" s="1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3" i="3"/>
  <c r="K12" i="3" l="1"/>
  <c r="B12" i="3" s="1"/>
  <c r="B13" i="3" s="1"/>
  <c r="B14" i="3" s="1"/>
  <c r="B14" i="6" s="1"/>
  <c r="B15" i="3" l="1"/>
  <c r="B15" i="6" s="1"/>
  <c r="E12" i="6"/>
  <c r="H12" i="6" s="1"/>
  <c r="B16" i="3" l="1"/>
  <c r="B16" i="6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8" i="3" l="1"/>
  <c r="B18" i="6" s="1"/>
  <c r="E13" i="6"/>
  <c r="H13" i="6" s="1"/>
  <c r="O13" i="3"/>
  <c r="B19" i="3" l="1"/>
  <c r="B19" i="6" s="1"/>
  <c r="B20" i="3"/>
  <c r="B20" i="6" s="1"/>
  <c r="B21" i="3"/>
  <c r="B21" i="6" s="1"/>
  <c r="B23" i="3"/>
  <c r="B22" i="3"/>
  <c r="B22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4" i="3" l="1"/>
  <c r="B24" i="6" s="1"/>
  <c r="B23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5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6" i="3" l="1"/>
  <c r="B25" i="6"/>
  <c r="B13" i="6"/>
  <c r="B27" i="3" l="1"/>
  <c r="B26" i="6"/>
  <c r="B28" i="3" l="1"/>
  <c r="B27" i="6"/>
  <c r="B29" i="3" l="1"/>
  <c r="B28" i="6"/>
  <c r="B29" i="6" l="1"/>
  <c r="B30" i="3"/>
  <c r="B31" i="3" l="1"/>
  <c r="B30" i="6"/>
  <c r="B32" i="3" l="1"/>
  <c r="B31" i="6"/>
  <c r="B33" i="3" l="1"/>
  <c r="B32" i="6"/>
  <c r="B34" i="3" l="1"/>
  <c r="B33" i="6"/>
  <c r="B34" i="6" l="1"/>
  <c r="B35" i="3"/>
  <c r="B36" i="3" l="1"/>
  <c r="B35" i="6"/>
  <c r="B37" i="3" l="1"/>
  <c r="B36" i="6"/>
  <c r="B38" i="3" l="1"/>
  <c r="B37" i="6"/>
  <c r="B38" i="6" l="1"/>
  <c r="B39" i="3"/>
  <c r="B40" i="3" l="1"/>
  <c r="B39" i="6"/>
  <c r="B41" i="3" l="1"/>
  <c r="B40" i="6"/>
  <c r="B42" i="3" l="1"/>
  <c r="B41" i="6"/>
  <c r="B42" i="6" l="1"/>
  <c r="B43" i="3"/>
  <c r="B44" i="3" l="1"/>
  <c r="B43" i="6"/>
  <c r="B45" i="3" l="1"/>
  <c r="B44" i="6"/>
  <c r="B46" i="3" l="1"/>
  <c r="B45" i="6"/>
  <c r="B47" i="3" l="1"/>
  <c r="B46" i="6"/>
  <c r="B48" i="3" l="1"/>
  <c r="B47" i="6"/>
  <c r="B48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<sst xmlns="http://schemas.openxmlformats.org/spreadsheetml/2006/main" count="15253" uniqueCount="4069">
  <si>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</si>
  <si>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</si>
  <si>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</si>
  <si>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</si>
  <si>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</si>
  <si>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</si>
  <si>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</si>
  <si>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</si>
  <si>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</si>
  <si>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</si>
  <si>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</si>
  <si>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</si>
  <si>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</si>
  <si>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</si>
  <si>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</si>
  <si>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</si>
  <si>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</si>
  <si>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</si>
  <si>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</si>
  <si>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</si>
  <si>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</si>
  <si>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</si>
  <si>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</si>
  <si>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</si>
  <si>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</si>
  <si>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</si>
  <si>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</si>
  <si>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</si>
  <si>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</si>
  <si>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</si>
  <si>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</si>
  <si>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</si>
  <si>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</si>
  <si>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</si>
  <si>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</si>
  <si>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</si>
  <si>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</si>
  <si>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</si>
  <si>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</si>
  <si>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</si>
  <si>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</si>
  <si>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</si>
  <si>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</si>
  <si>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</si>
  <si>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</si>
  <si>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</si>
  <si>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</si>
  <si>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</si>
  <si>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</si>
  <si>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</si>
  <si>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</si>
  <si>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</si>
  <si>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</si>
  <si>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</si>
  <si>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</si>
  <si>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</si>
  <si>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</si>
  <si>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</si>
  <si>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</si>
  <si>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</si>
  <si>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</si>
  <si>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</si>
  <si>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</si>
  <si>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</si>
  <si>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</si>
  <si>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</si>
  <si>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</si>
  <si>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</si>
  <si>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</si>
  <si>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</si>
  <si>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</si>
  <si>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</si>
  <si>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</si>
  <si>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</si>
  <si>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</si>
  <si>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</si>
  <si>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</si>
  <si>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</si>
  <si>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</si>
  <si>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</si>
  <si>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</si>
  <si>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</si>
  <si>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</si>
  <si>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</si>
  <si>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</si>
  <si>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</si>
  <si>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</si>
  <si>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</si>
  <si>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</si>
  <si>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</si>
  <si>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</si>
  <si>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</si>
  <si>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</si>
  <si>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</si>
  <si>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</si>
  <si>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</si>
  <si>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</si>
  <si>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</si>
  <si>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</si>
  <si>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</si>
  <si>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</si>
  <si>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</si>
  <si>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</si>
  <si>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</si>
  <si>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</si>
  <si>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</si>
  <si>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</si>
  <si>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</si>
  <si>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</si>
  <si>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</si>
  <si>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</si>
  <si>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</si>
  <si>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</si>
  <si>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</si>
  <si>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</si>
  <si>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</si>
  <si>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</si>
  <si>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</si>
  <si>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</si>
  <si>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</si>
  <si>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</si>
  <si>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</si>
  <si>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</si>
  <si>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</si>
  <si>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</si>
  <si>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</si>
  <si>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</si>
  <si>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</si>
  <si>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</si>
  <si>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</si>
  <si>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</si>
  <si>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</si>
  <si>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</si>
  <si>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</si>
  <si>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</si>
  <si>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</si>
  <si>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</si>
  <si>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</si>
  <si>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</si>
  <si>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</si>
  <si>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</si>
  <si>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</si>
  <si>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</si>
  <si>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</si>
  <si>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</si>
  <si>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</si>
  <si>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</si>
  <si>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</si>
  <si>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</si>
  <si>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</si>
  <si>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</si>
  <si>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</si>
  <si>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</si>
  <si>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</si>
  <si>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</si>
  <si>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</si>
  <si>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</si>
  <si>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</si>
  <si>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</si>
  <si>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</si>
  <si>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</si>
  <si>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</si>
  <si>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</si>
  <si>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</si>
  <si>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</si>
  <si>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</si>
  <si>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</si>
  <si>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</si>
  <si>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</si>
  <si>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</si>
  <si>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</si>
  <si>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</si>
  <si>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</si>
  <si>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</si>
  <si>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</si>
  <si>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</si>
  <si>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</si>
  <si>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</si>
  <si>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</si>
  <si>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</si>
  <si>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</si>
  <si>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</si>
  <si>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</si>
  <si>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</si>
  <si>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</si>
  <si>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</si>
  <si>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</si>
  <si>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</si>
  <si>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</si>
  <si>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</si>
  <si>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</si>
  <si>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</si>
  <si>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</si>
  <si>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</si>
  <si>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</si>
  <si>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</si>
  <si>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</si>
  <si>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</si>
  <si>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</si>
  <si>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</si>
  <si>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</si>
  <si>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</si>
  <si>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</si>
  <si>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</si>
  <si>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</si>
  <si>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</si>
  <si>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</si>
  <si>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</si>
  <si>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</si>
  <si>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</si>
  <si>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</si>
  <si>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</si>
  <si>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</si>
  <si>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</si>
  <si>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</si>
  <si>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</si>
  <si>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</si>
  <si>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</si>
  <si>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</si>
  <si>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</si>
  <si>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</si>
  <si>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</si>
  <si>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</si>
  <si>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</si>
  <si>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</si>
  <si>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</si>
  <si>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</si>
  <si>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</si>
  <si>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</si>
  <si>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</si>
  <si>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</si>
  <si>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</si>
  <si>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</si>
  <si>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</si>
  <si>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</si>
  <si>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</si>
  <si>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</si>
  <si>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</si>
  <si>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</si>
  <si>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</si>
  <si>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</si>
  <si>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</si>
  <si>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</si>
  <si>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</si>
  <si>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</si>
  <si>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</si>
  <si>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</si>
  <si>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</si>
  <si>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</si>
  <si>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</si>
  <si>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</si>
  <si>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</si>
  <si>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</si>
  <si>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</si>
  <si>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</si>
  <si>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</si>
  <si>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</si>
  <si>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</si>
  <si>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</si>
  <si>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</si>
  <si>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</si>
  <si>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</si>
  <si>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</si>
  <si>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</si>
  <si>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</si>
  <si>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</si>
  <si>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</si>
  <si>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</si>
  <si>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</si>
  <si>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</si>
  <si>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</si>
  <si>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</si>
  <si>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</si>
  <si>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</si>
  <si>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</si>
  <si>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</si>
  <si>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</si>
  <si>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</si>
  <si>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</si>
  <si>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</si>
  <si>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</si>
  <si>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</si>
  <si>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</si>
  <si>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</si>
  <si>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</si>
  <si>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</si>
  <si>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</si>
  <si>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</si>
  <si>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</si>
  <si>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</si>
  <si>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</si>
  <si>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</si>
  <si>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</si>
  <si>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</si>
  <si>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</si>
  <si>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</si>
  <si>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</si>
  <si>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</si>
  <si>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</si>
  <si>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</si>
  <si>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</si>
  <si>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</si>
  <si>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</si>
  <si>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</si>
  <si>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</si>
  <si>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</si>
  <si>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</si>
  <si>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</si>
  <si>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</si>
  <si>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</si>
  <si>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</si>
  <si>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</si>
  <si>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</si>
  <si>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</si>
  <si>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</si>
  <si>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</si>
  <si>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</si>
  <si>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</si>
  <si>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</si>
  <si>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</si>
  <si>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</si>
  <si>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</si>
  <si>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</si>
  <si>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</si>
  <si>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</si>
  <si>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</si>
  <si>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</si>
  <si>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</si>
  <si>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</si>
  <si>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</si>
  <si>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</si>
  <si>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</si>
  <si>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</si>
  <si>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</si>
  <si>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</si>
  <si>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</si>
  <si>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</si>
  <si>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</si>
  <si>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</si>
  <si>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</si>
  <si>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</si>
  <si>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</si>
  <si>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</si>
  <si>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</si>
  <si>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</si>
  <si>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</si>
  <si>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</si>
  <si>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</si>
  <si>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</si>
  <si>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</si>
  <si>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</si>
  <si>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</si>
  <si>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</si>
  <si>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</si>
  <si>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</si>
  <si>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</si>
  <si>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</si>
  <si>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</si>
  <si>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</si>
  <si>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</si>
  <si>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</si>
  <si>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</si>
  <si>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</si>
  <si>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</si>
  <si>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</si>
  <si>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</si>
  <si>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</si>
  <si>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</si>
  <si>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</si>
  <si>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</si>
  <si>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</si>
  <si>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</si>
  <si>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</si>
  <si>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</si>
  <si>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</si>
  <si>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</si>
  <si>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</si>
  <si>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</si>
  <si>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</si>
  <si>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</si>
  <si>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</si>
  <si>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</si>
  <si>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</si>
  <si>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</si>
  <si>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</si>
  <si>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</si>
  <si>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</si>
  <si>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</si>
  <si>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</si>
  <si>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</si>
  <si>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</si>
  <si>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</si>
  <si>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</si>
  <si>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</si>
  <si>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</si>
  <si>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</si>
  <si>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</si>
  <si>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</si>
  <si>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</si>
  <si>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</si>
  <si>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</si>
  <si>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</si>
  <si>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</si>
  <si>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</si>
  <si>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</si>
  <si>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</si>
  <si>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</si>
  <si>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</si>
  <si>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</si>
  <si>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</si>
  <si>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</si>
  <si>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</si>
  <si>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</si>
  <si>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</si>
  <si>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</si>
  <si>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</si>
  <si>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</si>
  <si>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</si>
  <si>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</si>
  <si>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</si>
  <si>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</si>
  <si>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</si>
  <si>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</si>
  <si>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</si>
  <si>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</si>
  <si>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</si>
  <si>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</si>
  <si>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</si>
  <si>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</si>
  <si>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</si>
  <si>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</si>
  <si>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</si>
  <si>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</si>
  <si>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</si>
  <si>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</si>
  <si>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</si>
  <si>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</si>
  <si>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</si>
  <si>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</si>
  <si>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</si>
  <si>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</si>
  <si>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</si>
  <si>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</si>
  <si>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</si>
  <si>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</si>
  <si>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</si>
  <si>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</si>
  <si>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</si>
  <si>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</si>
  <si>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</si>
  <si>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</si>
  <si>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</si>
  <si>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</si>
  <si>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</si>
  <si>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</si>
  <si>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</si>
  <si>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</si>
  <si>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</si>
  <si>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</si>
  <si>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</si>
  <si>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</si>
  <si>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</si>
  <si>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</si>
  <si>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</si>
  <si>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</si>
  <si>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</si>
  <si>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</si>
  <si>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</si>
  <si>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</si>
  <si>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</si>
  <si>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</si>
  <si>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</si>
  <si>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</si>
  <si>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</si>
  <si>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</si>
  <si>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</si>
  <si>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</si>
  <si>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</si>
  <si>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</si>
  <si>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</si>
  <si>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</si>
  <si>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</si>
  <si>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</si>
  <si>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</si>
  <si>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</si>
  <si>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</si>
  <si>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</si>
  <si>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</si>
  <si>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</si>
  <si>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</si>
  <si>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</si>
  <si>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</si>
  <si>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</si>
  <si>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</si>
  <si>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</si>
  <si>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</si>
  <si>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</si>
  <si>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</si>
  <si>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</si>
  <si>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</si>
  <si>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</si>
  <si>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</si>
  <si>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</si>
  <si>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</si>
  <si>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</si>
  <si>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</si>
  <si>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</si>
  <si>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</si>
  <si>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</si>
  <si>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</si>
  <si>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</si>
  <si>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</si>
  <si>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</si>
  <si>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</si>
  <si>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</si>
  <si>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</si>
  <si>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</si>
  <si>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</si>
  <si>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</si>
  <si>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</si>
  <si>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</si>
  <si>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</si>
  <si>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</si>
  <si>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</si>
  <si>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</si>
  <si>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</si>
  <si>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</si>
  <si>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</si>
  <si>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</si>
  <si>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</si>
  <si>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</si>
  <si>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</si>
  <si>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</si>
  <si>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</si>
  <si>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</si>
  <si>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</si>
  <si>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</si>
  <si>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</si>
  <si>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</si>
  <si>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</si>
  <si>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</si>
  <si>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</si>
  <si>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</si>
  <si>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</si>
  <si>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</si>
  <si>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</si>
  <si>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</si>
  <si>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</si>
  <si>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</si>
  <si>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</si>
  <si>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</si>
  <si>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</si>
  <si>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</si>
  <si>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</si>
  <si>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</si>
  <si>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</si>
  <si>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</si>
  <si>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</si>
  <si>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</si>
  <si>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</si>
  <si>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</si>
  <si>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</si>
  <si>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</si>
  <si>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</si>
  <si>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</si>
  <si>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</si>
  <si>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</si>
  <si>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</si>
  <si>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</si>
  <si>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</si>
  <si>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</si>
  <si>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</si>
  <si>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</si>
  <si>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</si>
  <si>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</si>
  <si>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</si>
  <si>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</si>
  <si>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</si>
  <si>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</si>
  <si>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</si>
  <si>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</si>
  <si>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</si>
  <si>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</si>
  <si>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</si>
  <si>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</si>
  <si>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</si>
  <si>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</si>
  <si>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</si>
  <si>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</si>
  <si>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</si>
  <si>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</si>
  <si>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</si>
  <si>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</si>
  <si>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</si>
  <si>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</si>
  <si>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</si>
  <si>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</si>
  <si>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</si>
  <si>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</si>
  <si>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</si>
  <si>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</si>
  <si>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</si>
  <si>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</si>
  <si>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</si>
  <si>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</si>
  <si>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</si>
  <si>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</si>
  <si>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</si>
  <si>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</si>
  <si>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</si>
  <si>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</si>
  <si>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</si>
  <si>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</si>
  <si>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</si>
  <si>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</si>
  <si>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</si>
  <si>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</si>
  <si>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</si>
  <si>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</si>
  <si>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</si>
  <si>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</si>
  <si>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</si>
  <si>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</si>
  <si>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</si>
  <si>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</si>
  <si>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</si>
  <si>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</si>
  <si>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</si>
  <si>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</si>
  <si>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</si>
  <si>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</si>
  <si>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</si>
  <si>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</si>
  <si>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</si>
  <si>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</si>
  <si>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</si>
  <si>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</si>
  <si>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</si>
  <si>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</si>
  <si>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</si>
  <si>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</si>
  <si>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</si>
  <si>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</si>
  <si>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</si>
  <si>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</si>
  <si>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</si>
  <si>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</si>
  <si>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</si>
  <si>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</si>
  <si>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</si>
  <si>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</si>
  <si>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</si>
  <si>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</si>
  <si>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</si>
  <si>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</si>
  <si>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</si>
  <si>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</si>
  <si>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</si>
  <si>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</si>
  <si>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</si>
  <si>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</si>
  <si>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</si>
  <si>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</si>
  <si>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</si>
  <si>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</si>
  <si>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</si>
  <si>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</si>
  <si>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</si>
  <si>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</si>
  <si>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</si>
  <si>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</si>
  <si>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</si>
  <si>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</si>
  <si>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</si>
  <si>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</si>
  <si>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</si>
  <si>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</si>
  <si>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</si>
  <si>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</si>
  <si>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</si>
  <si>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</si>
  <si>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</si>
  <si>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</si>
  <si>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</si>
  <si>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</si>
  <si>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</si>
  <si>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</si>
  <si>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</si>
  <si>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</si>
  <si>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</si>
  <si>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</si>
  <si>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</si>
  <si>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</si>
  <si>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</si>
  <si>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</si>
  <si>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</si>
  <si>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</si>
  <si>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</si>
  <si>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</si>
  <si>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</si>
  <si>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</si>
  <si>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</si>
  <si>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</si>
  <si>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</si>
  <si>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</si>
  <si>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</si>
  <si>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</si>
  <si>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</si>
  <si>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</si>
  <si>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</si>
  <si>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</si>
  <si>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</si>
  <si>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</si>
  <si>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</si>
  <si>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</si>
  <si>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</si>
  <si>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</si>
  <si>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</si>
  <si>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</si>
  <si>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</si>
  <si>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</si>
  <si>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</si>
  <si>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</si>
  <si>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</si>
  <si>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</si>
  <si>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</si>
  <si>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</si>
  <si>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</si>
  <si>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</si>
  <si>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</si>
  <si>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</si>
  <si>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</si>
  <si>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</si>
  <si>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</si>
  <si>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</si>
  <si>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</si>
  <si>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</si>
  <si>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</si>
  <si>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</si>
  <si>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</si>
  <si>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</si>
  <si>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</si>
  <si>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</si>
  <si>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</si>
  <si>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</si>
  <si>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</si>
  <si>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</si>
  <si>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</si>
  <si>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</si>
  <si>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</si>
  <si>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</si>
  <si>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</si>
  <si>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</si>
  <si>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</si>
  <si>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</si>
  <si>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</si>
  <si>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</si>
  <si>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</si>
  <si>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</si>
  <si>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</si>
  <si>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</si>
  <si>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</si>
  <si>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</si>
  <si>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</si>
  <si>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</si>
  <si>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</si>
  <si>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</si>
  <si>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</si>
  <si>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</si>
  <si>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</si>
  <si>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</si>
  <si>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</si>
  <si>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</si>
  <si>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</si>
  <si>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</si>
  <si>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</si>
  <si>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</si>
  <si>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</si>
  <si>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</si>
  <si>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</si>
  <si>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</si>
  <si>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</si>
  <si>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</si>
  <si>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</si>
  <si>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</si>
  <si>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</si>
  <si>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</si>
  <si>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</si>
  <si>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</si>
  <si>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</si>
  <si>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</si>
  <si>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</si>
  <si>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</si>
  <si>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</si>
  <si>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</si>
  <si>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</si>
  <si>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</si>
  <si>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</si>
  <si>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</si>
  <si>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</si>
  <si>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</si>
  <si>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</si>
  <si>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</si>
  <si>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</si>
  <si>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</si>
  <si>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</si>
  <si>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</si>
  <si>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</si>
  <si>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</si>
  <si>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</si>
  <si>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</si>
  <si>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</si>
  <si>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</si>
  <si>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</si>
  <si>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</si>
  <si>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</si>
  <si>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</si>
  <si>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</si>
  <si>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</si>
  <si>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</si>
  <si>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</si>
  <si>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</si>
  <si>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</si>
  <si>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</si>
  <si>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</si>
  <si>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</si>
  <si>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</si>
  <si>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</si>
  <si>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</si>
  <si>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</si>
  <si>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</si>
  <si>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</si>
  <si>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</si>
  <si>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</si>
  <si>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</si>
  <si>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</si>
  <si>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</si>
  <si>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</si>
  <si>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</si>
  <si>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</si>
  <si>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</si>
  <si>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</si>
  <si>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</si>
  <si>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</si>
  <si>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</si>
  <si>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</si>
  <si>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</si>
  <si>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</si>
  <si>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</si>
  <si>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</si>
  <si>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</si>
  <si>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</si>
  <si>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</si>
  <si>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</si>
  <si>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</si>
  <si>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</si>
  <si>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</si>
  <si>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</si>
  <si>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</si>
  <si>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</si>
  <si>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</si>
  <si>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</si>
  <si>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</si>
  <si>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</si>
  <si>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</si>
  <si>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</si>
  <si>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</si>
  <si>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</si>
  <si>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</si>
  <si>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</si>
  <si>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</si>
  <si>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</si>
  <si>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</si>
  <si>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</si>
  <si>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</si>
  <si>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</si>
  <si>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</si>
  <si>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</si>
  <si>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</si>
  <si>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</si>
  <si>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</si>
  <si>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</si>
  <si>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</si>
  <si>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</si>
  <si>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</si>
  <si>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</si>
  <si>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</si>
  <si>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</si>
  <si>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</si>
  <si>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</si>
  <si>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</si>
  <si>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</si>
  <si>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</si>
  <si>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</si>
  <si>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</si>
  <si>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</si>
  <si>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</si>
  <si>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</si>
  <si>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</si>
  <si>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</si>
  <si>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</si>
  <si>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</si>
  <si>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</si>
  <si>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</si>
  <si>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</si>
  <si>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</si>
  <si>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</si>
  <si>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</si>
  <si>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</si>
  <si>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</si>
  <si>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</si>
  <si>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</si>
  <si>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</si>
  <si>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</si>
  <si>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</si>
  <si>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</si>
  <si>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</si>
  <si>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</si>
  <si>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</si>
  <si>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</si>
  <si>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</si>
  <si>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</si>
  <si>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</si>
  <si>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</si>
  <si>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</si>
  <si>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</si>
  <si>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</si>
  <si>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</si>
  <si>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</si>
  <si>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</si>
  <si>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</si>
  <si>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</si>
  <si>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</si>
  <si>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</si>
  <si>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</si>
  <si>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</si>
  <si>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</si>
  <si>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</si>
  <si>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</si>
  <si>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</si>
  <si>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</si>
  <si>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</si>
  <si>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</si>
  <si>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</si>
  <si>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</si>
  <si>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</si>
  <si>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</si>
  <si>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</si>
  <si>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</si>
  <si>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</si>
  <si>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</si>
  <si>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</si>
  <si>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</si>
  <si>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</si>
  <si>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</si>
  <si>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</si>
  <si>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</si>
  <si>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</si>
  <si>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</si>
  <si>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</si>
  <si>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</si>
  <si>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</si>
  <si>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</si>
  <si>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</si>
  <si>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</si>
  <si>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</si>
  <si>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</si>
  <si>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</si>
  <si>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</si>
  <si>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</si>
  <si>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</si>
  <si>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</si>
  <si>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</si>
  <si>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</si>
  <si>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</si>
  <si>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</si>
  <si>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</si>
  <si>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</si>
  <si>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</si>
  <si>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</si>
  <si>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</si>
  <si>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</si>
  <si>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</si>
  <si>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</si>
  <si>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</si>
  <si>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</si>
  <si>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</si>
  <si>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</si>
  <si>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</si>
  <si>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</si>
  <si>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</si>
  <si>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</si>
  <si>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</si>
  <si>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</si>
  <si>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</si>
  <si>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</si>
  <si>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</si>
  <si>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</si>
  <si>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</si>
  <si>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</si>
  <si>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</si>
  <si>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</si>
  <si>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</si>
  <si>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</si>
  <si>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</si>
  <si>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</si>
  <si>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</si>
  <si>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</si>
  <si>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</si>
  <si>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</si>
  <si>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</si>
  <si>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</si>
  <si>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</si>
  <si>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</si>
  <si>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</si>
  <si>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</si>
  <si>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</si>
  <si>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</si>
  <si>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</si>
  <si>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</si>
  <si>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</si>
  <si>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</si>
  <si>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</si>
  <si>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</si>
  <si>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</si>
  <si>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</si>
  <si>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</si>
  <si>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</si>
  <si>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</si>
  <si>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</si>
  <si>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</si>
  <si>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</si>
  <si>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</si>
  <si>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</si>
  <si>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</si>
  <si>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</si>
  <si>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</si>
  <si>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</si>
  <si>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</si>
  <si>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</si>
  <si>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</si>
  <si>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</si>
  <si>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</si>
  <si>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</si>
  <si>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</si>
  <si>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</si>
  <si>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</si>
  <si>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</si>
  <si>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</si>
  <si>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</si>
  <si>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</si>
  <si>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</si>
  <si>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</si>
  <si>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</si>
  <si>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</si>
  <si>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</si>
  <si>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</si>
  <si>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</si>
  <si>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</si>
  <si>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</si>
  <si>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</si>
  <si>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</si>
  <si>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</si>
  <si>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</si>
  <si>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</si>
  <si>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</si>
  <si>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</si>
  <si>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</si>
  <si>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</si>
  <si>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</si>
  <si>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</si>
  <si>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</si>
  <si>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</si>
  <si>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</si>
  <si>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</si>
  <si>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</si>
  <si>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</si>
  <si>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</si>
  <si>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</si>
  <si>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</si>
  <si>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</si>
  <si>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</si>
  <si>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</si>
  <si>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</si>
  <si>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</si>
  <si>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</si>
  <si>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</si>
  <si>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</si>
  <si>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</si>
  <si>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</si>
  <si>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</si>
  <si>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</si>
  <si>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</si>
  <si>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</si>
  <si>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</si>
  <si>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</si>
  <si>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</si>
  <si>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</si>
  <si>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</si>
  <si>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</si>
  <si>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</si>
  <si>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</si>
  <si>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</si>
  <si>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</si>
  <si>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</si>
  <si>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</si>
  <si>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</si>
  <si>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</si>
  <si>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</si>
  <si>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</si>
  <si>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</si>
  <si>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</si>
  <si>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</si>
  <si>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</si>
  <si>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</si>
  <si>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</si>
  <si>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</si>
  <si>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</si>
  <si>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</si>
  <si>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</si>
  <si>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</si>
  <si>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</si>
  <si>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</si>
  <si>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</si>
  <si>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</si>
  <si>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</si>
  <si>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</si>
  <si>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</si>
  <si>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</si>
  <si>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</si>
  <si>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</si>
  <si>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</si>
  <si>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</si>
  <si>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</si>
  <si>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</si>
  <si>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</si>
  <si>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</si>
  <si>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</si>
  <si>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</si>
  <si>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</si>
  <si>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</si>
  <si>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</si>
  <si>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</si>
  <si>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</si>
  <si>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</si>
  <si>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</si>
  <si>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</si>
  <si>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</si>
  <si>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</si>
  <si>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</si>
  <si>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</si>
  <si>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</si>
  <si>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</si>
  <si>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</si>
  <si>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</si>
  <si>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</si>
  <si>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</si>
  <si>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</si>
  <si>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</si>
  <si>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</si>
  <si>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</si>
  <si>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</si>
  <si>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</si>
  <si>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</si>
  <si>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</si>
  <si>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</si>
  <si>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</si>
  <si>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</si>
  <si>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</si>
  <si>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</si>
  <si>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</si>
  <si>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</si>
  <si>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</si>
  <si>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</si>
  <si>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</si>
  <si>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</si>
  <si>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</si>
  <si>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</si>
  <si>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</si>
  <si>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</si>
  <si>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</si>
  <si>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</si>
  <si>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</si>
  <si>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</si>
  <si>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</si>
  <si>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</si>
  <si>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</si>
  <si>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</si>
  <si>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</si>
  <si>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</si>
  <si>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</si>
  <si>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</si>
  <si>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</si>
  <si>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</si>
  <si>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</si>
  <si>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</si>
  <si>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</si>
  <si>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</si>
  <si>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</si>
  <si>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</si>
  <si>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</si>
  <si>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</si>
  <si>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</si>
  <si>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</si>
  <si>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</si>
  <si>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</si>
  <si>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</si>
  <si>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</si>
  <si>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</si>
  <si>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</si>
  <si>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</si>
  <si>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</si>
  <si>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</si>
  <si>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</si>
  <si>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</si>
  <si>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</si>
  <si>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</si>
  <si>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</si>
  <si>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</si>
  <si>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</si>
  <si>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</si>
  <si>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</si>
  <si>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</si>
  <si>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</si>
  <si>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</si>
  <si>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</si>
  <si>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</si>
  <si>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</si>
  <si>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</si>
  <si>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</si>
  <si>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</si>
  <si>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</si>
  <si>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</si>
  <si>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</si>
  <si>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</si>
  <si>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</si>
  <si>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</si>
  <si>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</si>
  <si>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</si>
  <si>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</si>
  <si>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</si>
  <si>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</si>
  <si>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</si>
  <si>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</si>
  <si>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</si>
  <si>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</si>
  <si>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</si>
  <si>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</si>
  <si>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</si>
  <si>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</si>
  <si>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</si>
  <si>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</si>
  <si>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</si>
  <si>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</si>
  <si>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</si>
  <si>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</si>
  <si>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</si>
  <si>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</si>
  <si>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</si>
  <si>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</si>
  <si>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</si>
  <si>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</si>
  <si>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</si>
  <si>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</si>
  <si>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</si>
  <si>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</si>
  <si>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</si>
  <si>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</si>
  <si>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</si>
  <si>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</si>
  <si>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</si>
  <si>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</si>
  <si>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</si>
  <si>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</si>
  <si>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</si>
  <si>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</si>
  <si>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</si>
  <si>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</si>
  <si>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</si>
  <si>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</si>
  <si>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</si>
  <si>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</si>
  <si>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</si>
  <si>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</si>
  <si>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</si>
  <si>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</si>
  <si>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</si>
  <si>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</si>
  <si>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</si>
  <si>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</si>
  <si>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</si>
  <si>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</si>
  <si>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</si>
  <si>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</si>
  <si>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</si>
  <si>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</si>
  <si>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</si>
  <si>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</si>
  <si>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</si>
  <si>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</si>
  <si>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</si>
  <si>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</si>
  <si>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</si>
  <si>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</si>
  <si>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</si>
  <si>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</si>
  <si>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</si>
  <si>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</si>
  <si>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</si>
  <si>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</si>
  <si>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</si>
  <si>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</si>
  <si>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</si>
  <si>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</si>
  <si>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</si>
  <si>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</si>
  <si>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</si>
  <si>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</si>
  <si>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</si>
  <si>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</si>
  <si>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</si>
  <si>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</si>
  <si>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</si>
  <si>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</si>
  <si>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</si>
  <si>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</si>
  <si>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</si>
  <si>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</si>
  <si>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</si>
  <si>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</si>
  <si>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</si>
  <si>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</si>
  <si>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</si>
  <si>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</si>
  <si>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</si>
  <si>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</si>
  <si>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</si>
  <si>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</si>
  <si>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</si>
  <si>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</si>
  <si>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</si>
  <si>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</si>
  <si>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</si>
  <si>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</si>
  <si>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</si>
  <si>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</si>
  <si>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</si>
  <si>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</si>
  <si>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</si>
  <si>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</si>
  <si>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</si>
  <si>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</si>
  <si>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</si>
  <si>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</si>
  <si>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</si>
  <si>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</si>
  <si>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</si>
  <si>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</si>
  <si>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</si>
  <si>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</si>
  <si>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</si>
  <si>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</si>
  <si>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</si>
  <si>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</si>
  <si>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</si>
  <si>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</si>
  <si>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</si>
  <si>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</si>
  <si>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</si>
  <si>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</si>
  <si>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</si>
  <si>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</si>
  <si>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</si>
  <si>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</si>
  <si>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</si>
  <si>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</si>
  <si>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</si>
  <si>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</si>
  <si>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</si>
  <si>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</si>
  <si>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</si>
  <si>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</si>
  <si>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</si>
  <si>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</si>
  <si>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</si>
  <si>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</si>
  <si>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</si>
  <si>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</si>
  <si>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</si>
  <si>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</si>
  <si>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</si>
  <si>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</si>
  <si>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</si>
  <si>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</si>
  <si>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</si>
  <si>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</si>
  <si>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</si>
  <si>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</si>
  <si>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</si>
  <si>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</si>
  <si>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</si>
  <si>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</si>
  <si>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</si>
  <si>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</si>
  <si>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</si>
  <si>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</si>
  <si>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</si>
  <si>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</si>
  <si>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</si>
  <si>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</si>
  <si>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</si>
  <si>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</si>
  <si>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</si>
  <si>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</si>
  <si>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</si>
  <si>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</si>
  <si>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</si>
  <si>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</si>
  <si>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</si>
  <si>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</si>
  <si>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</si>
  <si>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</si>
  <si>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</si>
  <si>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</si>
  <si>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</si>
  <si>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</si>
  <si>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</si>
  <si>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</si>
  <si>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</si>
  <si>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</si>
  <si>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</si>
  <si>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</si>
  <si>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</si>
  <si>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</si>
  <si>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</si>
  <si>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</si>
  <si>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</si>
  <si>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</si>
  <si>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</si>
  <si>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</si>
  <si>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</si>
  <si>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</si>
  <si>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</si>
  <si>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</si>
  <si>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</si>
  <si>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</si>
  <si>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</si>
  <si>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</si>
  <si>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</si>
  <si>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</si>
  <si>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</si>
  <si>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</si>
  <si>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</si>
  <si>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</si>
  <si>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</si>
  <si>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</si>
  <si>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</si>
  <si>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</si>
  <si>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</si>
  <si>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</si>
  <si>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</si>
  <si>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</si>
  <si>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</si>
  <si>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</si>
  <si>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</si>
  <si>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</si>
  <si>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</si>
  <si>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</si>
  <si>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</si>
  <si>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</si>
  <si>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</si>
  <si>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</si>
  <si>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</si>
  <si>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</si>
  <si>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</si>
  <si>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</si>
  <si>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</si>
  <si>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</si>
  <si>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</si>
  <si>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</si>
  <si>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</si>
  <si>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</si>
  <si>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</si>
  <si>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</si>
  <si>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</si>
  <si>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</si>
  <si>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</si>
  <si>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</si>
  <si>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</si>
  <si>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</si>
  <si>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</si>
  <si>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</si>
  <si>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</si>
  <si>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</si>
  <si>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</si>
  <si>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</si>
  <si>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</si>
  <si>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</si>
  <si>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</si>
  <si>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</si>
  <si>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</si>
  <si>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</si>
  <si>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</si>
  <si>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</si>
  <si>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</si>
  <si>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</si>
  <si>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</si>
  <si>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</si>
  <si>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</si>
  <si>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</si>
  <si>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</si>
  <si>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</si>
  <si>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</si>
  <si>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</si>
  <si>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</si>
  <si>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</si>
  <si>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</si>
  <si>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</si>
  <si>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</si>
  <si>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</si>
  <si>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</si>
  <si>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</si>
  <si>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</si>
  <si>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</si>
  <si>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</si>
  <si>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</si>
  <si>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</si>
  <si>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</si>
  <si>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</si>
  <si>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</si>
  <si>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</si>
  <si>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</si>
  <si>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</si>
  <si>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</si>
  <si>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</si>
  <si>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</si>
  <si>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</si>
  <si>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</si>
  <si>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</si>
  <si>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</si>
  <si>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</si>
  <si>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</si>
  <si>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</si>
  <si>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</si>
  <si>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</si>
  <si>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</si>
  <si>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</si>
  <si>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</si>
  <si>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</si>
  <si>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</si>
  <si>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</si>
  <si>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</si>
  <si>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</si>
  <si>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</si>
  <si>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</si>
  <si>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</si>
  <si>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</si>
  <si>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</si>
  <si>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</si>
  <si>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</si>
  <si>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</si>
  <si>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</si>
  <si>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</si>
  <si>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</si>
  <si>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</si>
  <si>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</si>
  <si>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</si>
  <si>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</si>
  <si>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</si>
  <si>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</si>
  <si>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</si>
  <si>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</si>
  <si>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</si>
  <si>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</si>
  <si>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</si>
  <si>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</si>
  <si>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</si>
  <si>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</si>
  <si>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</si>
  <si>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</si>
  <si>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</si>
  <si>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</si>
  <si>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</si>
  <si>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</si>
  <si>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</si>
  <si>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</si>
  <si>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</si>
  <si>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</si>
  <si>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</si>
  <si>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</si>
  <si>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</si>
  <si>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</si>
  <si>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</si>
  <si>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</si>
  <si>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</si>
  <si>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</si>
  <si>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</si>
  <si>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</si>
  <si>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</si>
  <si>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</si>
  <si>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</si>
  <si>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</si>
  <si>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</si>
  <si>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</si>
  <si>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</si>
  <si>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</si>
  <si>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</si>
  <si>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</si>
  <si>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</si>
  <si>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</si>
  <si>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</si>
  <si>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</si>
  <si>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</si>
  <si>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</si>
  <si>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</si>
  <si>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</si>
  <si>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</si>
  <si>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</si>
  <si>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</si>
  <si>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</si>
  <si>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</si>
  <si>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</si>
  <si>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</si>
  <si>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</si>
  <si>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</si>
  <si>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</si>
  <si>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</si>
  <si>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</si>
  <si>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</si>
  <si>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</si>
  <si>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</si>
  <si>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</si>
  <si>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</si>
  <si>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</si>
  <si>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</si>
  <si>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</si>
  <si>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</si>
  <si>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</si>
  <si>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</si>
  <si>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</si>
  <si>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</si>
  <si>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</si>
  <si>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</si>
  <si>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</si>
  <si>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</si>
  <si>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</si>
  <si>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</si>
  <si>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</si>
  <si>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</si>
  <si>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</si>
  <si>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</si>
  <si>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</si>
  <si>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</si>
  <si>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</si>
  <si>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</si>
  <si>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</si>
  <si>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</si>
  <si>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</si>
  <si>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</si>
  <si>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</si>
  <si>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</si>
  <si>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</si>
  <si>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</si>
  <si>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</si>
  <si>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</si>
  <si>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</si>
  <si>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</si>
  <si>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</si>
  <si>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</si>
  <si>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</si>
  <si>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</si>
  <si>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</si>
  <si>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</si>
  <si>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</si>
  <si>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</si>
  <si>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</si>
  <si>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</si>
  <si>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</si>
  <si>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</si>
  <si>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</si>
  <si>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</si>
  <si>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</si>
  <si>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</si>
  <si>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</si>
  <si>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</si>
  <si>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</si>
  <si>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</si>
  <si>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</si>
  <si>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</si>
  <si>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</si>
  <si>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</si>
  <si>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</si>
  <si>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</si>
  <si>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</si>
  <si>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</si>
  <si>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</si>
  <si>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</si>
  <si>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</si>
  <si>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</si>
  <si>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</si>
  <si>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</si>
  <si>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</si>
  <si>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</si>
  <si>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</si>
  <si>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</si>
  <si>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</si>
  <si>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</si>
  <si>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</si>
  <si>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</si>
  <si>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</si>
  <si>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</si>
  <si>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</si>
  <si>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</si>
  <si>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</si>
  <si>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</si>
  <si>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</si>
  <si>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</si>
  <si>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</si>
  <si>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</si>
  <si>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</si>
  <si>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</si>
  <si>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</si>
  <si>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</si>
  <si>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</si>
  <si>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</si>
  <si>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</si>
  <si>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</si>
  <si>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</si>
  <si>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</si>
  <si>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</si>
  <si>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</si>
  <si>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</si>
  <si>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</si>
  <si>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</si>
  <si>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</si>
  <si>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</si>
  <si>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</si>
  <si>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</si>
  <si>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</si>
  <si>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</si>
  <si>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</si>
  <si>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</si>
  <si>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</si>
  <si>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</si>
  <si>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</si>
  <si>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</si>
  <si>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</si>
  <si>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</si>
  <si>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</si>
  <si>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</si>
  <si>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</si>
  <si>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</si>
  <si>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</si>
  <si>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</si>
  <si>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</si>
  <si>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</si>
  <si>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</si>
  <si>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</si>
  <si>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</si>
  <si>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</si>
  <si>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</si>
  <si>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</si>
  <si>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</si>
  <si>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</si>
  <si>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</si>
  <si>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</si>
  <si>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</si>
  <si>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</si>
  <si>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</si>
  <si>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</si>
  <si>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</si>
  <si>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</si>
  <si>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</si>
  <si>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</si>
  <si>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</si>
  <si>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</si>
  <si>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</si>
  <si>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</si>
  <si>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</si>
  <si>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</si>
  <si>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</si>
  <si>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</si>
  <si>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</si>
  <si>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</si>
  <si>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</si>
  <si>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</si>
  <si>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</si>
  <si>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</si>
  <si>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</si>
  <si>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</si>
  <si>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</si>
  <si>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</si>
  <si>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</si>
  <si>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</si>
  <si>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</si>
  <si>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</si>
  <si>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</si>
  <si>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</si>
  <si>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</si>
  <si>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</si>
  <si>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</si>
  <si>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</si>
  <si>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</si>
  <si>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</si>
  <si>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</si>
  <si>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</si>
  <si>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</si>
  <si>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</si>
  <si>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</si>
  <si>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</si>
  <si>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</si>
  <si>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</si>
  <si>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</si>
  <si>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</si>
  <si>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</si>
  <si>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</si>
  <si>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</si>
  <si>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</si>
  <si>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</si>
  <si>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</si>
  <si>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</si>
  <si>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</si>
  <si>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</si>
  <si>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</si>
  <si>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</si>
  <si>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</si>
  <si>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</si>
  <si>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</si>
  <si>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</si>
  <si>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</si>
  <si>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</si>
  <si>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</si>
  <si>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</si>
  <si>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</si>
  <si>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</si>
  <si>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</si>
  <si>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</si>
  <si>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</si>
  <si>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</si>
  <si>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</si>
  <si>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</si>
  <si>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</si>
  <si>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</si>
  <si>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</si>
  <si>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</si>
  <si>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</si>
  <si>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</si>
  <si>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</si>
  <si>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</si>
  <si>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</si>
  <si>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</si>
  <si>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</si>
  <si>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</si>
  <si>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</si>
  <si>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</si>
  <si>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</si>
  <si>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</si>
  <si>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</si>
  <si>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</si>
  <si>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</si>
  <si>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</si>
  <si>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</si>
  <si>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</si>
  <si>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</si>
  <si>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</si>
  <si>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</si>
  <si>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</si>
  <si>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</si>
  <si>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</si>
  <si>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</si>
  <si>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</si>
  <si>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</si>
  <si>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</si>
  <si>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</si>
  <si>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</si>
  <si>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</si>
  <si>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</si>
  <si>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</si>
  <si>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</si>
  <si>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</si>
  <si>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</si>
  <si>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</si>
  <si>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</si>
  <si>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</si>
  <si>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</si>
  <si>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</si>
  <si>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</si>
  <si>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</si>
  <si>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</si>
  <si>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</si>
  <si>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</si>
  <si>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</si>
  <si>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</si>
  <si>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</si>
  <si>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</si>
  <si>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</si>
  <si>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</si>
  <si>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</si>
  <si>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</si>
  <si>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</si>
  <si>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</si>
  <si>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</si>
  <si>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</si>
  <si>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</si>
  <si>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</si>
  <si>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</si>
  <si>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</si>
  <si>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</si>
  <si>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</si>
  <si>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</si>
  <si>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</si>
  <si>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</si>
  <si>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</si>
  <si>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</si>
  <si>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</si>
  <si>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</si>
  <si>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</si>
  <si>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</si>
  <si>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</si>
  <si>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</si>
  <si>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</si>
  <si>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</si>
  <si>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</si>
  <si>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</si>
  <si>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</si>
  <si>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</si>
  <si>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</si>
  <si>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</si>
  <si>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</si>
  <si>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</si>
  <si>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</si>
  <si>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</si>
  <si>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</si>
  <si>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</si>
  <si>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</si>
  <si>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</si>
  <si>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</si>
  <si>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</si>
  <si>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</si>
  <si>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</si>
  <si>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</si>
  <si>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</si>
  <si>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</si>
  <si>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</si>
  <si>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</si>
  <si>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</si>
  <si>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</si>
  <si>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</si>
  <si>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</si>
  <si>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</si>
  <si>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</si>
  <si>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</si>
  <si>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</si>
  <si>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</si>
  <si>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</si>
  <si>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</si>
  <si>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</si>
  <si>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</si>
  <si>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</si>
  <si>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</si>
  <si>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</si>
  <si>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</si>
  <si>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</si>
  <si>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</si>
  <si>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</si>
  <si>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</si>
  <si>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</si>
  <si>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</si>
  <si>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</si>
  <si>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</si>
  <si>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</si>
  <si>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</si>
  <si>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</si>
  <si>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</si>
  <si>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</si>
  <si>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</si>
  <si>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</si>
  <si>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</si>
  <si>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</si>
  <si>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</si>
  <si>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</si>
  <si>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</si>
  <si>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</si>
  <si>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</si>
  <si>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</si>
  <si>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</si>
  <si>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</si>
  <si>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</si>
  <si>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</si>
  <si>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</si>
  <si>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</si>
  <si>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</si>
  <si>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</si>
  <si>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</si>
  <si>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</si>
  <si>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</si>
  <si>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</si>
  <si>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</si>
  <si>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</si>
  <si>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</si>
  <si>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</si>
  <si>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</si>
  <si>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</si>
  <si>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</si>
  <si>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</si>
  <si>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</si>
  <si>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</si>
  <si>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</si>
  <si>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</si>
  <si>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</si>
  <si>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</si>
  <si>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</si>
  <si>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</si>
  <si>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</si>
  <si>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</si>
  <si>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</si>
  <si>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</si>
  <si>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</si>
  <si>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</si>
  <si>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</si>
  <si>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</si>
  <si>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</si>
  <si>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</si>
  <si>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</si>
  <si>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</si>
  <si>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</si>
  <si>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</si>
  <si>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</si>
  <si>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</si>
  <si>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</si>
  <si>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</si>
  <si>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</si>
  <si>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</si>
  <si>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</si>
  <si>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</si>
  <si>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</si>
  <si>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</si>
  <si>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</si>
  <si>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</si>
  <si>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</si>
  <si>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</si>
  <si>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</si>
  <si>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</si>
  <si>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</si>
  <si>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</si>
  <si>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</si>
  <si>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</si>
  <si>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</si>
  <si>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</si>
  <si>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</si>
  <si>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</si>
  <si>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</si>
  <si>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</si>
  <si>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</si>
  <si>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</si>
  <si>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</si>
  <si>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</si>
  <si>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</si>
  <si>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</si>
  <si>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</si>
  <si>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</si>
  <si>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</si>
  <si>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</si>
  <si>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</si>
  <si>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</si>
  <si>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</si>
  <si>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</si>
  <si>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</si>
  <si>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</si>
  <si>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</si>
  <si>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</si>
  <si>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</si>
  <si>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</si>
  <si>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</si>
  <si>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</si>
  <si>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</si>
  <si>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</si>
  <si>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</si>
  <si>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</si>
  <si>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</si>
  <si>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</si>
  <si>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</si>
  <si>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</si>
  <si>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</si>
  <si>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</si>
  <si>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</si>
  <si>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</si>
  <si>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</si>
  <si>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</si>
  <si>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</si>
  <si>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</si>
  <si>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</si>
  <si>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</si>
  <si>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</si>
  <si>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</si>
  <si>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</si>
  <si>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</si>
  <si>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</si>
  <si>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</si>
  <si>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</si>
  <si>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</si>
  <si>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</si>
  <si>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</si>
  <si>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</si>
  <si>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</si>
  <si>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</si>
  <si>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</si>
  <si>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</si>
  <si>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</si>
  <si>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</si>
  <si>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</si>
  <si>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</si>
  <si>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</si>
  <si>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</si>
  <si>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</si>
  <si>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</si>
  <si>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</si>
  <si>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</si>
  <si>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</si>
  <si>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</si>
  <si>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</si>
  <si>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</si>
  <si>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</si>
  <si>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</si>
  <si>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</si>
  <si>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</si>
  <si>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</si>
  <si>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</si>
  <si>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</si>
  <si>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</si>
  <si>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</si>
  <si>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</si>
  <si>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</si>
  <si>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</si>
  <si>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</si>
  <si>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</si>
  <si>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</si>
  <si>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</si>
  <si>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</si>
  <si>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</si>
  <si>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</si>
  <si>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</si>
  <si>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</si>
  <si>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</si>
  <si>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</si>
  <si>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</si>
  <si>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</si>
  <si>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</si>
  <si>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</si>
  <si>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</si>
  <si>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</si>
  <si>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</si>
  <si>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</si>
  <si>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</si>
  <si>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</si>
  <si>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</si>
  <si>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</si>
  <si>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</si>
  <si>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</si>
  <si>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</si>
  <si>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</si>
  <si>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</si>
  <si>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</si>
  <si>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</si>
  <si>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</si>
  <si>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</si>
  <si>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</si>
  <si>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</si>
  <si>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</si>
  <si>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</si>
  <si>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</si>
  <si>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</si>
  <si>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</si>
  <si>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</si>
  <si>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</si>
  <si>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</si>
  <si>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</si>
  <si>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</si>
  <si>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</si>
  <si>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</si>
  <si>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</si>
  <si>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</si>
  <si>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</si>
  <si>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</si>
  <si>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</si>
  <si>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</si>
  <si>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</si>
  <si>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</si>
  <si>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</si>
  <si>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</si>
  <si>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</si>
  <si>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</si>
  <si>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</si>
  <si>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</si>
  <si>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</si>
  <si>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</si>
  <si>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</si>
  <si>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</si>
  <si>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</si>
  <si>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</si>
  <si>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</si>
  <si>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</si>
  <si>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</si>
  <si>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</si>
  <si>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</si>
  <si>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</si>
  <si>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</si>
  <si>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</si>
  <si>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</si>
  <si>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</si>
  <si>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</si>
  <si>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</si>
  <si>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</si>
  <si>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</si>
  <si>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</si>
  <si>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</si>
  <si>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</si>
  <si>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</si>
  <si>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</si>
  <si>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</si>
  <si>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</si>
  <si>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</si>
  <si>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</si>
  <si>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</si>
  <si>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</si>
  <si>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</si>
  <si>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</si>
  <si>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</si>
  <si>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</si>
  <si>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</si>
  <si>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</si>
  <si>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</si>
  <si>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</si>
  <si>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</si>
  <si>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</si>
  <si>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</si>
  <si>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</si>
  <si>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</si>
  <si>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</si>
  <si>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</si>
  <si>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</si>
  <si>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</si>
  <si>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</si>
  <si>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</si>
  <si>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</si>
  <si>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</si>
  <si>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</si>
  <si>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</si>
  <si>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</si>
  <si>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</si>
  <si>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</si>
  <si>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</si>
  <si>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</si>
  <si>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</si>
  <si>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</si>
  <si>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</si>
  <si>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</si>
  <si>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</si>
  <si>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</si>
  <si>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</si>
  <si>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</si>
  <si>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</si>
  <si>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</si>
  <si>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</si>
  <si>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</si>
  <si>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</si>
  <si>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</si>
  <si>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</si>
  <si>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</si>
  <si>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</si>
  <si>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</si>
  <si>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</si>
  <si>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</si>
  <si>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</si>
  <si>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</si>
  <si>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</si>
  <si>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</si>
  <si>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</si>
  <si>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</si>
  <si>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</si>
  <si>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</si>
  <si>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</si>
  <si>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</si>
  <si>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</si>
  <si>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</si>
  <si>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</si>
  <si>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</si>
  <si>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</si>
  <si>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</si>
  <si>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</si>
  <si>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</si>
  <si>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</si>
  <si>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</si>
  <si>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</si>
  <si>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</si>
  <si>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</si>
  <si>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</si>
  <si>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</si>
  <si>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</si>
  <si>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</si>
  <si>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</si>
  <si>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</si>
  <si>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</si>
  <si>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</si>
  <si>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</si>
  <si>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</si>
  <si>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</si>
  <si>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</si>
  <si>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</si>
  <si>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</si>
  <si>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</si>
  <si>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</si>
  <si>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</si>
  <si>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</si>
  <si>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</si>
  <si>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</si>
  <si>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</si>
  <si>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</si>
  <si>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</si>
  <si>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</si>
  <si>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</si>
  <si>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</si>
  <si>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</si>
  <si>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</si>
  <si>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</si>
  <si>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</si>
  <si>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</si>
  <si>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</si>
  <si>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</si>
  <si>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</si>
  <si>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</si>
  <si>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</si>
  <si>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</si>
  <si>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</si>
  <si>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</si>
  <si>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</si>
  <si>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</si>
  <si>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</si>
  <si>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</si>
  <si>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</si>
  <si>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</si>
  <si>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</si>
  <si>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</si>
  <si>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</si>
  <si>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</si>
  <si>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</si>
  <si>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</si>
  <si>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</si>
  <si>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</si>
  <si>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</si>
  <si>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</si>
  <si>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</si>
  <si>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</si>
  <si>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</si>
  <si>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</si>
  <si>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</si>
  <si>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</si>
  <si>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</si>
  <si>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</si>
  <si>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</si>
  <si>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</si>
  <si>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</si>
  <si>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</si>
  <si>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</si>
  <si>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</si>
  <si>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</si>
  <si>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</si>
  <si>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</si>
  <si>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</si>
  <si>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</si>
  <si>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</si>
  <si>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</si>
  <si>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</si>
  <si>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</si>
  <si>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</si>
  <si>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</si>
  <si>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</si>
  <si>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</si>
  <si>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</si>
  <si>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</si>
  <si>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</si>
  <si>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</si>
  <si>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</si>
  <si>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</si>
  <si>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</si>
  <si>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</si>
  <si>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</si>
  <si>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</si>
  <si>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</si>
  <si>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</si>
  <si>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</si>
  <si>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</si>
  <si>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</si>
  <si>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</si>
  <si>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</si>
  <si>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</si>
  <si>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</si>
  <si>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</si>
  <si>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</si>
  <si>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</si>
  <si>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</si>
  <si>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</si>
  <si>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</si>
  <si>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</si>
  <si>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</si>
  <si>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</si>
  <si>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</si>
  <si>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</si>
  <si>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</si>
  <si>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</si>
  <si>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</si>
  <si>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</si>
  <si>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</si>
  <si>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</si>
  <si>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</si>
  <si>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</si>
  <si>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</si>
  <si>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</si>
  <si>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</si>
  <si>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</si>
  <si>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</si>
  <si>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</si>
  <si>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</si>
  <si>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</si>
  <si>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</si>
  <si>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</si>
  <si>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</si>
  <si>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</si>
  <si>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</si>
  <si>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</si>
  <si>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</si>
  <si>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</si>
  <si>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</si>
  <si>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</si>
  <si>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</si>
  <si>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</si>
  <si>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</si>
  <si>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</si>
  <si>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</si>
  <si>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</si>
  <si>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</si>
  <si>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</si>
  <si>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</si>
  <si>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</si>
  <si>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</si>
  <si>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</si>
  <si>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</si>
  <si>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</si>
  <si>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</si>
  <si>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</si>
  <si>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</si>
  <si>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</si>
  <si>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</si>
  <si>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</si>
  <si>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</si>
  <si>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</si>
  <si>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</si>
  <si>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</si>
  <si>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</si>
  <si>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</si>
  <si>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</si>
  <si>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</si>
  <si>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</si>
  <si>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</si>
  <si>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</si>
  <si>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</si>
  <si>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</si>
  <si>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</si>
  <si>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</si>
  <si>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</si>
  <si>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</si>
  <si>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</si>
  <si>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</si>
  <si>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</si>
  <si>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</si>
  <si>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</si>
  <si>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</si>
  <si>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</si>
  <si>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</si>
  <si>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</si>
  <si>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</si>
  <si>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</si>
  <si>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</si>
  <si>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</si>
  <si>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</si>
  <si>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</si>
  <si>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</si>
  <si>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</si>
  <si>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</si>
  <si>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</si>
  <si>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</si>
  <si>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</si>
  <si>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</si>
  <si>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</si>
  <si>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</si>
  <si>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</si>
  <si>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</si>
  <si>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</si>
  <si>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</si>
  <si>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</si>
  <si>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</si>
  <si>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</si>
  <si>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</si>
  <si>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</si>
  <si>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</si>
  <si>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</si>
  <si>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</si>
  <si>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</si>
  <si>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</si>
  <si>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</si>
  <si>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</si>
  <si>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</si>
  <si>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</si>
  <si>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</si>
  <si>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</si>
  <si>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</si>
  <si>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</si>
  <si>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</si>
  <si>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</si>
  <si>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</si>
  <si>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</si>
  <si>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</si>
  <si>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</si>
  <si>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</si>
  <si>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</si>
  <si>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</si>
  <si>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</si>
  <si>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</si>
  <si>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</si>
  <si>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</si>
  <si>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</si>
  <si>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</si>
  <si>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</si>
  <si>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</si>
  <si>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</si>
  <si>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</si>
  <si>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</si>
  <si>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</si>
  <si>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</si>
  <si>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</si>
  <si>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</si>
  <si>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</si>
  <si>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</si>
  <si>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</si>
  <si>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</si>
  <si>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</si>
  <si>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</si>
  <si>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</si>
  <si>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</si>
  <si>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</si>
  <si>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</si>
  <si>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</si>
  <si>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</si>
  <si>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</si>
  <si>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</si>
  <si>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</si>
  <si>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</si>
  <si>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</si>
  <si>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</si>
  <si>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</si>
  <si>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</si>
  <si>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</si>
  <si>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</si>
  <si>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</si>
  <si>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</si>
  <si>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</si>
  <si>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</si>
  <si>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</si>
  <si>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</si>
  <si>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</si>
  <si>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</si>
  <si>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</si>
  <si>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</si>
  <si>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</si>
  <si>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</si>
  <si>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</si>
  <si>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</si>
  <si>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</si>
  <si>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</si>
  <si>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</si>
  <si>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</si>
  <si>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</si>
  <si>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</si>
  <si>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</si>
  <si>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</si>
  <si>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</si>
  <si>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</si>
  <si>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</si>
  <si>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</si>
  <si>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</si>
  <si>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</si>
  <si>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</si>
  <si>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</si>
  <si>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</si>
  <si>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</si>
  <si>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</si>
  <si>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</si>
  <si>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</si>
  <si>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</si>
  <si>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</si>
  <si>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</si>
  <si>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</si>
  <si>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</si>
  <si>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</si>
  <si>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</si>
  <si>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</si>
  <si>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</si>
  <si>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</si>
  <si>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</si>
  <si>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</si>
  <si>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</si>
  <si>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</si>
  <si>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</si>
  <si>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</si>
  <si>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</si>
  <si>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</si>
  <si>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</si>
  <si>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</si>
  <si>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</si>
  <si>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</si>
  <si>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</si>
  <si>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</si>
  <si>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</si>
  <si>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</si>
  <si>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</si>
  <si>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</si>
  <si>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</si>
  <si>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</si>
  <si>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</si>
  <si>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</si>
  <si>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</si>
  <si>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</si>
  <si>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</si>
  <si>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</si>
  <si>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</si>
  <si>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</si>
  <si>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</si>
  <si>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</si>
  <si>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</si>
  <si>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</si>
  <si>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</si>
  <si>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</si>
  <si>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</si>
  <si>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</si>
  <si>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</si>
  <si>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</si>
  <si>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</si>
  <si>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</si>
  <si>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</si>
  <si>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</si>
  <si>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</si>
  <si>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</si>
  <si>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</si>
  <si>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</si>
  <si>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</si>
  <si>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</si>
  <si>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</si>
  <si>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</si>
  <si>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</si>
  <si>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</si>
  <si>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</si>
  <si>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</si>
  <si>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</si>
  <si>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</si>
  <si>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</si>
  <si>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</si>
  <si>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</si>
  <si>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</si>
  <si>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</si>
  <si>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</si>
  <si>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</si>
  <si>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</si>
  <si>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</si>
  <si>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</si>
  <si>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</si>
  <si>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</si>
  <si>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</si>
  <si>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</si>
  <si>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</si>
  <si>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</si>
  <si>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</si>
  <si>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</si>
  <si>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</si>
  <si>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</si>
  <si>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</si>
  <si>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</si>
  <si>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</si>
  <si>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</si>
  <si>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</si>
  <si>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</si>
  <si>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</si>
  <si>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</si>
  <si>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</si>
  <si>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</si>
  <si>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</si>
  <si>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</si>
  <si>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</si>
  <si>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</si>
  <si>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</si>
  <si>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</si>
  <si>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</si>
  <si>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</si>
  <si>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</si>
  <si>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</si>
  <si>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</si>
  <si>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</si>
  <si>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</si>
  <si>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</si>
  <si>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</si>
  <si>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</si>
  <si>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</si>
  <si>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</si>
  <si>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</si>
  <si>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</si>
  <si>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</si>
  <si>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</si>
  <si>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</si>
  <si>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</si>
  <si>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</si>
  <si>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</si>
  <si>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</si>
  <si>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</si>
  <si>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</si>
  <si>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</si>
  <si>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</si>
  <si>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</si>
  <si>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</si>
  <si>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</si>
  <si>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</si>
  <si>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</si>
  <si>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</si>
  <si>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</si>
  <si>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</si>
  <si>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</si>
  <si>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</si>
  <si>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</si>
  <si>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</si>
  <si>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</si>
  <si>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</si>
  <si>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</si>
  <si>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</si>
  <si>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</si>
  <si>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</si>
  <si>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</si>
  <si>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</si>
  <si>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</si>
  <si>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</si>
  <si>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</si>
  <si>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</si>
  <si>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</si>
  <si>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</si>
  <si>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</si>
  <si>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</si>
  <si>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</si>
  <si>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</si>
  <si>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</si>
  <si>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</si>
  <si>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</si>
  <si>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</si>
  <si>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</si>
  <si>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</si>
  <si>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</si>
  <si>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</si>
  <si>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</si>
  <si>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</si>
  <si>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</si>
  <si>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</si>
  <si>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</si>
  <si>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</si>
  <si>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</si>
  <si>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</si>
  <si>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</si>
  <si>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</si>
  <si>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</si>
  <si>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</si>
  <si>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</si>
  <si>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</si>
  <si>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</si>
  <si>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</si>
  <si>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</si>
  <si>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</si>
  <si>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</si>
  <si>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</si>
  <si>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</si>
  <si>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</si>
  <si>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</si>
  <si>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</si>
  <si>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</si>
  <si>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</si>
  <si>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</si>
  <si>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</si>
  <si>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</si>
  <si>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</si>
  <si>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</si>
  <si>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</si>
  <si>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</si>
  <si>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</si>
  <si>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</si>
  <si>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</si>
  <si>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</si>
  <si>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</si>
  <si>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</si>
  <si>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</si>
  <si>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</si>
  <si>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</si>
  <si>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</si>
  <si>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</si>
  <si>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</si>
  <si>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</si>
  <si>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</si>
  <si>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</si>
  <si>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</si>
  <si>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</si>
  <si>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</si>
  <si>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</si>
  <si>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</si>
  <si>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</si>
  <si>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</si>
  <si>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</si>
  <si>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</si>
  <si>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</si>
  <si>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</si>
  <si>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</si>
  <si>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</si>
  <si>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</si>
  <si>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</si>
  <si>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</si>
  <si>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</si>
  <si>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</si>
  <si>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</si>
  <si>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</si>
  <si>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</si>
  <si>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</si>
  <si>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</si>
  <si>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</si>
  <si>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</si>
  <si>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</si>
  <si>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</si>
  <si>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</si>
  <si>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</si>
  <si>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</si>
  <si>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</si>
  <si>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</si>
  <si>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</si>
  <si>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</si>
  <si>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</si>
  <si>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</si>
  <si>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</si>
  <si>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</si>
  <si>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</si>
  <si>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</si>
  <si>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</si>
  <si>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</si>
  <si>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</si>
  <si>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</si>
  <si>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</si>
  <si>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</si>
  <si>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</si>
  <si>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</si>
  <si>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</si>
  <si>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</si>
  <si>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</si>
  <si>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</si>
  <si>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</si>
  <si>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</si>
  <si>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</si>
  <si>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</si>
  <si>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</si>
  <si>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</si>
  <si>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</si>
  <si>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</si>
  <si>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</si>
  <si>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</si>
  <si>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</si>
  <si>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</si>
  <si>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</si>
  <si>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</si>
  <si>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</si>
  <si>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</si>
  <si>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</si>
  <si>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</si>
  <si>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</si>
  <si>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</si>
  <si>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</si>
  <si>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</si>
  <si>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</si>
  <si>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</si>
  <si>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</si>
  <si>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</si>
  <si>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</si>
  <si>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</si>
  <si>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</si>
  <si>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</si>
  <si>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</si>
  <si>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</si>
  <si>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</si>
  <si>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</si>
  <si>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</si>
  <si>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</si>
  <si>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</si>
  <si>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</si>
  <si>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</si>
  <si>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</si>
  <si>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</si>
  <si>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</si>
  <si>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</si>
  <si>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</si>
  <si>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</si>
  <si>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</si>
  <si>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</si>
  <si>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</si>
  <si>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</si>
  <si>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</si>
  <si>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</si>
  <si>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</si>
  <si>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</si>
  <si>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</si>
  <si>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</si>
  <si>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</si>
  <si>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</si>
  <si>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</si>
  <si>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</si>
  <si>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</si>
  <si>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</si>
  <si>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</si>
  <si>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</si>
  <si>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</si>
  <si>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</si>
  <si>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</si>
  <si>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</si>
  <si>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</si>
  <si>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</si>
  <si>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</si>
  <si>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</si>
  <si>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</si>
  <si>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</si>
  <si>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</si>
  <si>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</si>
  <si>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</si>
  <si>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</si>
  <si>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</si>
  <si>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</si>
  <si>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</si>
  <si>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</si>
  <si>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</si>
  <si>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</si>
  <si>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</si>
  <si>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</si>
  <si>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</si>
  <si>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</si>
  <si>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</si>
  <si>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</si>
  <si>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</si>
  <si>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</si>
  <si>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</si>
  <si>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</si>
  <si>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</si>
  <si>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</si>
  <si>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</si>
  <si>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</si>
  <si>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</si>
  <si>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</si>
  <si>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</si>
  <si>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</si>
  <si>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</si>
  <si>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</si>
  <si>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</si>
  <si>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</si>
  <si>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</si>
  <si>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</si>
  <si>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</si>
  <si>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</si>
  <si>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</si>
  <si>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</si>
  <si>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</si>
  <si>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</si>
  <si>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</si>
  <si>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</si>
  <si>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</si>
  <si>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</si>
  <si>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</si>
  <si>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</si>
  <si>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</si>
  <si>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</si>
  <si>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</si>
  <si>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</si>
  <si>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</si>
  <si>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</si>
  <si>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</si>
  <si>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</si>
  <si>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</si>
  <si>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</si>
  <si>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</si>
  <si>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</si>
  <si>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</si>
  <si>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</si>
  <si>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</si>
  <si>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</si>
  <si>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</si>
  <si>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</si>
  <si>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</si>
  <si>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</si>
  <si>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</si>
  <si>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</si>
  <si>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</si>
  <si>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</si>
  <si>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</si>
  <si>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</si>
  <si>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</si>
  <si>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</si>
  <si>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</si>
  <si>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</si>
  <si>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</si>
  <si>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</si>
  <si>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</si>
  <si>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</si>
  <si>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</si>
  <si>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</si>
  <si>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</si>
  <si>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</si>
  <si>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</si>
  <si>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</si>
  <si>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</si>
  <si>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</si>
  <si>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</si>
  <si>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</si>
  <si>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</si>
  <si>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</si>
  <si>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</si>
  <si>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</si>
  <si>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</si>
  <si>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</si>
  <si>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</si>
  <si>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</si>
  <si>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</si>
  <si>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</si>
  <si>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</si>
  <si>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</si>
  <si>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</si>
  <si>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</si>
  <si>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</si>
  <si>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</si>
  <si>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</si>
  <si>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</si>
  <si>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</si>
  <si>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</si>
  <si>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</si>
  <si>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</si>
  <si>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</si>
  <si>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</si>
  <si>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</si>
  <si>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</si>
  <si>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</si>
  <si>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</si>
  <si>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</si>
  <si>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</si>
  <si>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</si>
  <si>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</si>
  <si>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</si>
  <si>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</si>
  <si>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</si>
  <si>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</si>
  <si>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</si>
  <si>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</si>
  <si>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</si>
  <si>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</si>
  <si>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</si>
  <si>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</si>
  <si>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</si>
  <si>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</si>
  <si>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</si>
  <si>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</si>
  <si>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</si>
  <si>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</si>
  <si>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</si>
  <si>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</si>
  <si>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</si>
  <si>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</si>
  <si>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</si>
  <si>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</si>
  <si>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</si>
  <si>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</si>
  <si>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</si>
  <si>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</si>
  <si>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</si>
  <si>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</si>
  <si>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</si>
  <si>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</si>
  <si>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</si>
  <si>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</si>
  <si>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</si>
  <si>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</si>
  <si>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</si>
  <si>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</si>
  <si>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</si>
  <si>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</si>
  <si>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</si>
  <si>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</si>
  <si>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</si>
  <si>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</si>
  <si>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</si>
  <si>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</si>
  <si>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</si>
  <si>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</si>
  <si>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</si>
  <si>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</si>
  <si>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</si>
  <si>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</si>
  <si>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</si>
  <si>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</si>
  <si>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</si>
  <si>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</si>
  <si>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</si>
  <si>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</si>
  <si>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</si>
  <si>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</si>
  <si>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</si>
  <si>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</si>
  <si>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</si>
  <si>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</si>
  <si>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</si>
  <si>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</si>
  <si>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</si>
  <si>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</si>
  <si>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</si>
  <si>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</si>
  <si>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</si>
  <si>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</si>
  <si>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</si>
  <si>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</si>
  <si>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</si>
  <si>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</si>
  <si>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</si>
  <si>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</si>
  <si>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</si>
  <si>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</si>
  <si>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</si>
  <si>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</si>
  <si>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</si>
  <si>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</si>
  <si>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</si>
  <si>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</si>
  <si>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</si>
  <si>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</si>
  <si>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</si>
  <si>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</si>
  <si>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</si>
  <si>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</si>
  <si>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</si>
  <si>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</si>
  <si>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</si>
  <si>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</si>
  <si>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</si>
  <si>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</si>
  <si>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</si>
  <si>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</si>
  <si>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</si>
  <si>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</si>
  <si>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</si>
  <si>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</si>
  <si>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</si>
  <si>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</si>
  <si>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</si>
  <si>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</si>
  <si>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</si>
  <si>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</si>
  <si>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</si>
  <si>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</si>
  <si>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</si>
  <si>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</si>
  <si>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</si>
  <si>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</si>
  <si>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</si>
  <si>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</si>
  <si>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</si>
  <si>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</si>
  <si>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</si>
  <si>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</si>
  <si>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</si>
  <si>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</si>
  <si>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</si>
  <si>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</si>
  <si>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</si>
  <si>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</si>
  <si>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</si>
  <si>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</si>
  <si>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</si>
  <si>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</si>
  <si>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</si>
  <si>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</si>
  <si>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</si>
  <si>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</si>
  <si>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</si>
  <si>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</si>
  <si>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</si>
  <si>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</si>
  <si>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</si>
  <si>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</si>
  <si>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</si>
  <si>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</si>
  <si>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</si>
  <si>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</si>
  <si>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</si>
  <si>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</si>
  <si>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</si>
  <si>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</si>
  <si>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</si>
  <si>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</si>
  <si>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</si>
  <si>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</si>
  <si>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</si>
  <si>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</si>
  <si>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</si>
  <si>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</si>
  <si>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</si>
  <si>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</si>
  <si>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</si>
  <si>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</si>
  <si>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</si>
  <si>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</si>
  <si>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</si>
  <si>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</si>
  <si>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</si>
  <si>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</si>
  <si>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</si>
  <si>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</si>
  <si>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</si>
  <si>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</si>
  <si>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</si>
  <si>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</si>
  <si>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</si>
  <si>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</si>
  <si>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</si>
  <si>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</si>
  <si>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</si>
  <si>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</si>
  <si>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</si>
  <si>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</si>
  <si>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</si>
  <si>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</si>
  <si>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</si>
  <si>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</si>
  <si>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</si>
  <si>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</si>
  <si>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</si>
  <si>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</si>
  <si>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</si>
  <si>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</si>
  <si>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</si>
  <si>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</si>
  <si>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</si>
  <si>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</si>
  <si>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</si>
  <si>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</si>
  <si>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</si>
  <si>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</si>
  <si>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</si>
  <si>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</si>
  <si>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</si>
  <si>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</si>
  <si>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</si>
  <si>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</si>
  <si>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</si>
  <si>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</si>
  <si>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</si>
  <si>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</si>
  <si>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</si>
  <si>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</si>
  <si>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</si>
  <si>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</si>
  <si>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</si>
  <si>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</si>
  <si>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</si>
  <si>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</si>
  <si>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</si>
  <si>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</si>
  <si>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</si>
  <si>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</si>
  <si>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</si>
  <si>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</si>
  <si>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</si>
  <si>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</si>
  <si>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</si>
  <si>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</si>
  <si>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</si>
  <si>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</si>
  <si>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</si>
  <si>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</si>
  <si>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</si>
  <si>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</si>
  <si>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</si>
  <si>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</si>
  <si>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</si>
  <si>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</si>
  <si>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</si>
  <si>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</si>
  <si>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</si>
  <si>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</si>
  <si>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</si>
  <si>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</si>
  <si>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</si>
  <si>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</si>
  <si>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</si>
  <si>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</si>
  <si>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</si>
  <si>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</si>
  <si>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</si>
  <si>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</si>
  <si>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</si>
  <si>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</si>
  <si>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</si>
  <si>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</si>
  <si>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</si>
  <si>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</si>
  <si>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</si>
  <si>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</si>
  <si>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</si>
  <si>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</si>
  <si>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</si>
  <si>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</si>
  <si>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</si>
  <si>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</si>
  <si>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</si>
  <si>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</si>
  <si>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</si>
  <si>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</si>
  <si>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</si>
  <si>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</si>
  <si>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</si>
  <si>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</si>
  <si>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</si>
  <si>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</si>
  <si>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</si>
  <si>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</si>
  <si>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</si>
  <si>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</si>
  <si>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</si>
  <si>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</si>
  <si>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</si>
  <si>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</si>
  <si>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</si>
  <si>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</si>
  <si>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</si>
  <si>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</si>
  <si>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</si>
  <si>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</si>
  <si>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</si>
  <si>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</si>
  <si>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</si>
  <si>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</si>
  <si>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</si>
  <si>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</si>
  <si>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</si>
  <si>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</si>
  <si>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</si>
  <si>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</si>
  <si>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</si>
  <si>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</si>
  <si>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</si>
  <si>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</si>
  <si>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</si>
  <si>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</si>
  <si>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</si>
  <si>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</si>
  <si>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</si>
  <si>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</si>
  <si>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</si>
  <si>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</si>
  <si>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</si>
  <si>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</si>
  <si>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</si>
  <si>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</si>
  <si>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</si>
  <si>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</si>
  <si>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</si>
  <si>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</si>
  <si>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</si>
  <si>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</si>
  <si>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</si>
  <si>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</si>
  <si>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</si>
  <si>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</si>
  <si>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</si>
  <si>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</si>
  <si>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</si>
  <si>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</si>
  <si>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</si>
  <si>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</si>
  <si>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</si>
  <si>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</si>
  <si>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</si>
  <si>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</si>
  <si>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</si>
  <si>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</si>
  <si>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</si>
  <si>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</si>
  <si>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</si>
  <si>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</si>
  <si>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</si>
  <si>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</si>
  <si>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</si>
  <si>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</si>
  <si>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</si>
  <si>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</si>
  <si>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</si>
  <si>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</si>
  <si>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</si>
  <si>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</si>
  <si>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</si>
  <si>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</si>
  <si>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</si>
  <si>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</si>
  <si>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</si>
  <si>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</si>
  <si>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</si>
  <si>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</si>
  <si>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</si>
  <si>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</si>
  <si>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</si>
  <si>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</si>
  <si>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</si>
  <si>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</si>
  <si>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</si>
  <si>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</si>
  <si>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</si>
  <si>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</si>
  <si>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</si>
  <si>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</si>
  <si>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</si>
  <si>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</si>
  <si>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</si>
  <si>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</si>
  <si>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</si>
  <si>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</si>
  <si>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</si>
  <si>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</si>
  <si>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</si>
  <si>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</si>
  <si>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</si>
  <si>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</si>
  <si>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</si>
  <si>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</si>
  <si>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</si>
  <si>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</si>
  <si>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</si>
  <si>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</si>
  <si>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</si>
  <si>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</si>
  <si>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</si>
  <si>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</si>
  <si>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</si>
  <si>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</si>
  <si>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</si>
  <si>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</si>
  <si>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</si>
  <si>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</si>
  <si>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</si>
  <si>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</si>
  <si>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</si>
  <si>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</si>
  <si>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</si>
  <si>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</si>
  <si>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</si>
  <si>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</si>
  <si>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</si>
  <si>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</si>
  <si>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</si>
  <si>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</si>
  <si>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</si>
  <si>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</si>
  <si>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</si>
  <si>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</si>
  <si>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</si>
  <si>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</si>
  <si>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</si>
  <si>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</si>
  <si>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</si>
  <si>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</si>
  <si>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</si>
  <si>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</si>
  <si>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</si>
  <si>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</si>
  <si>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</si>
  <si>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</si>
  <si>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</si>
  <si>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</si>
  <si>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</si>
  <si>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</si>
  <si>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</si>
  <si>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</si>
  <si>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</si>
  <si>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</si>
  <si>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</si>
  <si>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</si>
  <si>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</si>
  <si>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</si>
  <si>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</si>
  <si>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</si>
  <si>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</si>
  <si>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</si>
  <si>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</si>
  <si>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</si>
  <si>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</si>
  <si>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</si>
  <si>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</si>
  <si>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</si>
  <si>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</si>
  <si>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</si>
  <si>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</si>
  <si>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</si>
  <si>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</si>
  <si>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</si>
  <si>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</si>
  <si>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</si>
  <si>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</si>
  <si>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</si>
  <si>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</si>
  <si>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</si>
  <si>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</si>
  <si>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</si>
  <si>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</si>
  <si>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</si>
  <si>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</si>
  <si>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</si>
  <si>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</si>
  <si>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</si>
  <si>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</si>
  <si>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</si>
  <si>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</si>
  <si>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</si>
  <si>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</si>
  <si>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</si>
  <si>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</si>
  <si>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</si>
  <si>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</si>
  <si>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</si>
  <si>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</si>
  <si>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</si>
  <si>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</si>
  <si>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</si>
  <si>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</si>
  <si>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</si>
  <si>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</si>
  <si>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</si>
  <si>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</si>
  <si>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</si>
  <si>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</si>
  <si>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</si>
  <si>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</si>
  <si>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</si>
  <si>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</si>
  <si>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</si>
  <si>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</si>
  <si>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</si>
  <si>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</si>
  <si>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</si>
  <si>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</si>
  <si>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</si>
  <si>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</si>
  <si>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</si>
  <si>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</si>
  <si>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</si>
  <si>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</si>
  <si>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</si>
  <si>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</si>
  <si>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</si>
  <si>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</si>
  <si>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</si>
  <si>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</si>
  <si>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</si>
  <si>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</si>
  <si>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</si>
  <si>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</si>
  <si>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</si>
  <si>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</si>
  <si>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</si>
  <si>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</si>
  <si>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</si>
  <si>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</si>
  <si>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</si>
  <si>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</si>
  <si>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</si>
  <si>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</si>
  <si>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</si>
  <si>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</si>
  <si>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</si>
  <si>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</si>
  <si>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</si>
  <si>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</si>
  <si>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</si>
  <si>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</si>
  <si>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</si>
  <si>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</si>
  <si>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</si>
  <si>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</si>
  <si>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</si>
  <si>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</si>
  <si>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</si>
  <si>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</si>
  <si>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</si>
  <si>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</si>
  <si>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</si>
  <si>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</si>
  <si>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</si>
  <si>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</si>
  <si>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</si>
  <si>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</si>
  <si>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</si>
  <si>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</si>
  <si>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</si>
  <si>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</si>
  <si>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</si>
  <si>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</si>
  <si>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</si>
  <si>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</si>
  <si>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</si>
  <si>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</si>
  <si>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</si>
  <si>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</si>
  <si>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</si>
  <si>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</si>
  <si>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</si>
  <si>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</si>
  <si>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</si>
  <si>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</si>
  <si>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</si>
  <si>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</si>
  <si>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</si>
  <si>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</si>
  <si>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</si>
  <si>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</si>
  <si>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</si>
  <si>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</si>
  <si>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</si>
  <si>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</si>
  <si>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</si>
  <si>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</si>
  <si>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</si>
  <si>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</si>
  <si>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</si>
  <si>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</si>
  <si>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</si>
  <si>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</si>
  <si>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</si>
  <si>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</si>
  <si>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</si>
  <si>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</si>
  <si>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</si>
  <si>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</si>
  <si>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</si>
  <si>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</si>
  <si>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</si>
  <si>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</si>
  <si>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</si>
  <si>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</si>
  <si>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</si>
  <si>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</si>
  <si>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</si>
  <si>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</si>
  <si>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</si>
  <si>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</si>
  <si>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</si>
  <si>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</si>
  <si>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</si>
  <si>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</si>
  <si>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</si>
  <si>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</si>
  <si>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</si>
  <si>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</si>
  <si>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</si>
  <si>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</si>
  <si>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</si>
  <si>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</si>
  <si>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</si>
  <si>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</si>
  <si>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</si>
  <si>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</si>
  <si>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</si>
  <si>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</si>
  <si>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</si>
  <si>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</si>
  <si>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</si>
  <si>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</si>
  <si>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</si>
  <si>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</si>
  <si>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</si>
  <si>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</si>
  <si>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</si>
  <si>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</si>
  <si>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</si>
  <si>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</si>
  <si>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</si>
  <si>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</si>
  <si>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</si>
  <si>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</si>
  <si>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</si>
  <si>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</si>
  <si>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</si>
  <si>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</si>
  <si>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</si>
  <si>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</si>
  <si>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</si>
  <si>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</si>
  <si>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</si>
  <si>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</si>
  <si>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</si>
  <si>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</si>
  <si>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</si>
  <si>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</si>
  <si>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</si>
  <si>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</si>
  <si>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</si>
  <si>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</si>
  <si>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</si>
  <si>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</si>
  <si>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</si>
  <si>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</si>
  <si>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</si>
  <si>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</si>
  <si>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</si>
  <si>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</si>
  <si>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</si>
  <si>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</si>
  <si>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</si>
  <si>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</si>
  <si>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</si>
  <si>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</si>
  <si>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</si>
  <si>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</si>
  <si>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</si>
  <si>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</si>
  <si>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</si>
  <si>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</si>
  <si>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</si>
  <si>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</si>
  <si>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</si>
  <si>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</si>
  <si>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</si>
  <si>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</si>
  <si>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</si>
  <si>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</si>
  <si>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</si>
  <si>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</si>
  <si>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</si>
  <si>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</si>
  <si>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</si>
  <si>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</si>
  <si>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</si>
  <si>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</si>
  <si>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</si>
  <si>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</si>
  <si>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</si>
  <si>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</si>
  <si>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</si>
  <si>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</si>
  <si>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</si>
  <si>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</si>
  <si>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</si>
  <si>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</si>
  <si>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</si>
  <si>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</si>
  <si>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</si>
  <si>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</si>
  <si>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</si>
  <si>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</si>
  <si>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</si>
  <si>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</si>
  <si>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</si>
  <si>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</si>
  <si>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</si>
  <si>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</si>
  <si>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</si>
  <si>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</si>
  <si>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</si>
  <si>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</si>
  <si>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</si>
  <si>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</si>
  <si>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</si>
  <si>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</si>
  <si>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</si>
  <si>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</si>
  <si>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</si>
  <si>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</si>
  <si>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</si>
  <si>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</si>
  <si>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</si>
  <si>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</si>
  <si>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</si>
  <si>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</si>
  <si>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</si>
  <si>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</si>
  <si>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</si>
  <si>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</si>
  <si>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</si>
  <si>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</si>
  <si>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</si>
  <si>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</si>
  <si>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</si>
  <si>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</si>
  <si>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</si>
  <si>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</si>
  <si>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</si>
  <si>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</si>
  <si>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</si>
  <si>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</si>
  <si>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</si>
  <si>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</si>
  <si>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</si>
  <si>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</si>
  <si>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</si>
  <si>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</si>
  <si>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</si>
  <si>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</si>
  <si>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</si>
  <si>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</si>
  <si>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</si>
  <si>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</si>
  <si>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</si>
  <si>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</si>
  <si>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</si>
  <si>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</si>
  <si>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</si>
  <si>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</si>
  <si>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</si>
  <si>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</si>
  <si>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</si>
  <si>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</si>
  <si>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</si>
  <si>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</si>
  <si>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</si>
  <si>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</si>
  <si>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</si>
  <si>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</si>
  <si>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</si>
  <si>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</si>
  <si>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</si>
  <si>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</si>
  <si>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</si>
  <si>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</si>
  <si>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</si>
  <si>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</si>
  <si>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</si>
  <si>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</si>
  <si>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</si>
  <si>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</si>
  <si>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</si>
  <si>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</si>
  <si>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</si>
  <si>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</si>
  <si>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</si>
  <si>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</si>
  <si>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</si>
  <si>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</si>
  <si>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</si>
  <si>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</si>
  <si>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</si>
  <si>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</si>
  <si>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</si>
  <si>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</si>
  <si>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</si>
  <si>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</si>
  <si>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</si>
  <si>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</si>
  <si>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</si>
  <si>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</si>
  <si>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</si>
  <si>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</si>
  <si>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</si>
  <si>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</si>
  <si>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</si>
  <si>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</si>
  <si>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</si>
  <si>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</si>
  <si>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</si>
  <si>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</si>
  <si>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</si>
  <si>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</si>
  <si>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</si>
  <si>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</si>
  <si>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</si>
  <si>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</si>
  <si>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</si>
  <si>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</si>
  <si>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</si>
  <si>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</si>
  <si>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</si>
  <si>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</si>
  <si>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</si>
  <si>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</si>
  <si>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</si>
  <si>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</si>
  <si>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</si>
  <si>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</si>
  <si>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</si>
  <si>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</si>
  <si>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</si>
  <si>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</si>
  <si>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</si>
  <si>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</si>
  <si>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</si>
  <si>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</si>
  <si>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</si>
  <si>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</si>
  <si>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</si>
  <si>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</si>
  <si>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</si>
  <si>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</si>
  <si>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</si>
  <si>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</si>
  <si>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</si>
  <si>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</si>
  <si>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</si>
  <si>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</si>
  <si>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</si>
  <si>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</si>
  <si>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</si>
  <si>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</si>
  <si>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</si>
  <si>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</si>
  <si>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</si>
  <si>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</si>
  <si>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</si>
  <si>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</si>
  <si>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</si>
  <si>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</si>
  <si>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</si>
  <si>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</si>
  <si>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</si>
  <si>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</si>
  <si>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</si>
  <si>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</si>
  <si>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</si>
  <si>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</si>
  <si>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</si>
  <si>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</si>
  <si>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</si>
  <si>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</si>
  <si>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</si>
  <si>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</si>
  <si>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</si>
  <si>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</si>
  <si>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</si>
  <si>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</si>
  <si>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</si>
  <si>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</si>
  <si>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</si>
  <si>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</si>
  <si>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</si>
  <si>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</si>
  <si>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</si>
  <si>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</si>
  <si>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</si>
  <si>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</si>
  <si>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</si>
  <si>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</si>
  <si>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</si>
  <si>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</si>
  <si>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</si>
  <si>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</si>
  <si>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</si>
  <si>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</si>
  <si>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</si>
  <si>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</si>
  <si>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</si>
  <si>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</si>
  <si>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</si>
  <si>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</si>
  <si>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</si>
  <si>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</si>
  <si>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</si>
  <si>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</si>
  <si>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</si>
  <si>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</si>
  <si>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</si>
  <si>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</si>
  <si>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</si>
  <si>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</si>
  <si>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</si>
  <si>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</si>
  <si>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</si>
  <si>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</si>
  <si>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</si>
  <si>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</si>
  <si>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</si>
  <si>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</si>
  <si>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</si>
  <si>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</si>
  <si>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</si>
  <si>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</si>
  <si>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</si>
  <si>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</si>
  <si>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</si>
  <si>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</si>
  <si>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</si>
  <si>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</si>
  <si>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</si>
  <si>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</si>
  <si>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</si>
  <si>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</si>
  <si>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</si>
  <si>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</si>
  <si>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</si>
  <si>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MELHORIAS NO GINÁSIO CASTELÃO</t>
  </si>
  <si>
    <t>GINÁSIO DE ESPORTES HUMBERTO CASTELO BRANCO (CASTELÃO)</t>
  </si>
  <si>
    <t>MUNICÍPIO DE SOBRADINHO</t>
  </si>
  <si>
    <t>ADMINISTRAÇÃO LOCAL</t>
  </si>
  <si>
    <t>4813</t>
  </si>
  <si>
    <t>99059</t>
  </si>
  <si>
    <t>PLACA DE OBRA (PARA CONSTRUCAO CIVIL) EM CHAPA GALVANIZADA *N. 22*, ADESIVADA, DE *2,0 X 1,125* M</t>
  </si>
  <si>
    <t>LOCACAO CONVENCIONAL DE OBRA, UTILIZANDO GABARITO DE TÁBUAS CORRIDAS PONTALETADAS A CADA 2,00M -  2 UTILIZAÇÕES</t>
  </si>
  <si>
    <t>97082</t>
  </si>
  <si>
    <t>73361</t>
  </si>
  <si>
    <t>98557</t>
  </si>
  <si>
    <t>96522</t>
  </si>
  <si>
    <t>96619</t>
  </si>
  <si>
    <t>96546</t>
  </si>
  <si>
    <t>96555</t>
  </si>
  <si>
    <t>92413</t>
  </si>
  <si>
    <t>92775</t>
  </si>
  <si>
    <t>92778</t>
  </si>
  <si>
    <t>92718</t>
  </si>
  <si>
    <t>92448</t>
  </si>
  <si>
    <t>92741</t>
  </si>
  <si>
    <t>ESCAVAÇÃO MANUAL DE VIGA DE BORDA PARA RADIER. AF_09/2017</t>
  </si>
  <si>
    <t>CONCRETO CICLOPICO FCK=10MPA 30% PEDRA DE MAO INCLUSIVE LANCAMENTO</t>
  </si>
  <si>
    <t>IMPERMEABILIZAÇÃO DE SUPERFÍCIE COM EMULSÃO ASFÁLTICA, 2 DEMÃOS AF_06/2018</t>
  </si>
  <si>
    <t>ESCAVAÇÃO MANUAL PARA BLOCO DE COROAMENTO OU SAPATA, SEM PREVISÃO DE FÔRMA. AF_06/2017</t>
  </si>
  <si>
    <t>MONTAGEM E DESMONTAGEM DE FÔRMA DE PILARES RETANGULARES E ESTRUTURAS SIMILARES, PÉ-DIREITO SIMPLES, EM MADEIRA SERRADA, 2 UTILIZAÇÕES.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</si>
  <si>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</si>
  <si>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10,0 MM - MONTAGEM. AF_12/2015</t>
  </si>
  <si>
    <t>CONCRETAGEM DE PILARES, FCK = 25 MPA,  COM USO DE BALDES EM EDIFICAÇÃO COM SEÇÃO MÉDIA DE PILARES MENOR OU IGUAL A 0,25 M² - LANÇAMENTO, ADENSAMENTO E ACABAMENTO. AF_12/2015</t>
  </si>
  <si>
    <t>MONTAGEM E DESMONTAGEM DE FÔRMA DE VIGA, ESCORAMENTO COM PONTALETE DE MADEIRA, PÉ-DIREITO SIMPLES, EM MADEIRA SERRADA, 4 UTILIZAÇÕES. AF_09/2020</t>
  </si>
  <si>
    <t>CONCRETAGEM DE VIGAS E LAJES, FCK=20 MPA, PARA QUALQUER TIPO DE LAJE COM BALDES EM EDIFICAÇÃO TÉRREA, COM ÁREA MÉDIA DE LAJES MENOR OU IGUAL A 20 M² - LANÇAMENTO, ADENSAMENTO E ACABAMENTO. AF_12/2015</t>
  </si>
  <si>
    <t>92543</t>
  </si>
  <si>
    <t>94210</t>
  </si>
  <si>
    <t>94993</t>
  </si>
  <si>
    <t>101091</t>
  </si>
  <si>
    <t>TRAMA DE MADEIRA COMPOSTA POR TERÇAS PARA TELHADOS DE ATÉ 2 ÁGUAS PARA TELHA ONDULADA DE FIBROCIMENTO, METÁLICA, PLÁSTICA OU TERMOACÚSTICA, INCLUSO TRANSPORTE VERTICAL. AF_07/2019</t>
  </si>
  <si>
    <t>TELHAMENTO COM TELHA ONDULADA DE FIBROCIMENTO E = 6 MM, COM RECOBRIMENTO LATERAL DE 1 1/4 DE ONDA PARA TELHADO COM INCLINAÇÃO MÁXIMA DE 10°, COM ATÉ 2 ÁGUAS, INCLUSO IÇAMENTO. AF_07/2019</t>
  </si>
  <si>
    <t>EXECUÇÃO DE PASSEIO (CALÇADA) OU PISO DE CONCRETO COM CONCRETO MOLDADO IN LOCO, USINADO, ACABAMENTO CONVENCIONAL, ESPESSURA 6 CM, ARMADO. AF_07/2016</t>
  </si>
  <si>
    <t>PISO EM LADRILHO HIDRÁULICO APLICADO EM AMBIENTES EXTERNOS. AF_05/2020</t>
  </si>
  <si>
    <t>87894</t>
  </si>
  <si>
    <t>CHAPISCO APLICADO EM ALVENARIA (SEM PRESENÇA DE VÃOS) E ESTRUTURAS DE CONCRETO DE FACHADA, COM COLHER DE PEDREIRO. 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</si>
  <si>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</si>
  <si>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97649</t>
  </si>
  <si>
    <t>97643</t>
  </si>
  <si>
    <t>94213</t>
  </si>
  <si>
    <t>REMOÇÃO DE TELHAS DE FIBROCIMENTO, METÁLICA E CERÂMICA, DE FORMA MECANIZADA, COM USO DE GUINDASTE, SEM REAPROVEITAMENTO. AF_12/2017</t>
  </si>
  <si>
    <t>REMOÇÃO DE PISO DE MADEIRA (ASSOALHO E BARROTE), DE FORMA MANUAL, SEM REAPROVEITAMENTO. AF_12/2017</t>
  </si>
  <si>
    <t>TELHAMENTO COM TELHA DE AÇO/ALUMÍNIO E = 0,5 MM, COM ATÉ 2 ÁGUAS, INCLUSO IÇAMENTO. AF_07/2019</t>
  </si>
  <si>
    <t>101747</t>
  </si>
  <si>
    <t>21141</t>
  </si>
  <si>
    <t>97114</t>
  </si>
  <si>
    <t>142</t>
  </si>
  <si>
    <t>PISO EM CONCRETO 20 MPA PREPARO MECÂNICO, ESPESSURA 7CM. AF_09/2020</t>
  </si>
  <si>
    <t>TELA DE ACO SOLDADA NERVURADA, CA-60, Q-92, (1,48 KG/M2), DIAMETRO DO FIO = 4,2 MM, LARGURA = 2,45 X 60 M DE COMPRIMENTO, ESPACAMENTO DA MALHA = 15  X 15 CM</t>
  </si>
  <si>
    <t>EXECUÇÃO DE JUNTAS DE CONTRAÇÃO PARA PAVIMENTOS DE CONCRETO. AF_11/2017</t>
  </si>
  <si>
    <t>ACABAMENTO POLIDO PARA PISO DE CONCRETO ARMADO DE ALTA RESISTÊNCIA. AF_09/2017</t>
  </si>
  <si>
    <t>99814</t>
  </si>
  <si>
    <t>88485</t>
  </si>
  <si>
    <t>88489</t>
  </si>
  <si>
    <t>LIMPEZA DE SUPERFÍCIE COM JATO DE ALTA PRESSÃO. AF_04/2019</t>
  </si>
  <si>
    <t>APLICAÇÃO DE FUNDO SELADOR ACRÍLICO EM PAREDES, UMA DEMÃO. AF_06/2014</t>
  </si>
  <si>
    <t>APLICAÇÃO MANUAL DE PINTURA COM TINTA LÁTEX ACRÍLICA EM PAREDES, DUAS DEMÃOS. AF_06/2014</t>
  </si>
  <si>
    <t>99809</t>
  </si>
  <si>
    <t>99803</t>
  </si>
  <si>
    <t>LIMPEZA DE PISO DE LADRILHO HIDRÁULICO COM PANO ÚMIDO. AF_04/2019</t>
  </si>
  <si>
    <t>LIMPEZA DE PISO CERÂMICO OU PORCELANATO COM PANO ÚMIDO. AF_04/2019</t>
  </si>
  <si>
    <t>87.592.861/0001-94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</si>
</sst>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0"/>
      <color rgb="FF333333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31" fillId="0" borderId="0" xfId="0" applyFont="1"/>
    <xf numFmtId="168" fontId="4" fillId="3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G13" sqref="G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83" t="s">
        <v>3752</v>
      </c>
      <c r="B1" s="184"/>
      <c r="C1" s="184"/>
      <c r="D1" s="184"/>
      <c r="E1" s="184"/>
      <c r="F1" s="184"/>
      <c r="G1" s="185"/>
    </row>
    <row r="2" spans="1:8" s="91" customFormat="1" ht="15.75" thickBot="1" x14ac:dyDescent="0.3">
      <c r="A2" s="46" t="s">
        <v>161</v>
      </c>
      <c r="B2" s="189" t="s">
        <v>3</v>
      </c>
      <c r="C2" s="189"/>
      <c r="D2" s="75" t="s">
        <v>162</v>
      </c>
      <c r="E2" s="111"/>
      <c r="F2" s="76" t="s">
        <v>163</v>
      </c>
      <c r="G2" s="35"/>
      <c r="H2" s="88"/>
    </row>
    <row r="3" spans="1:8" s="91" customFormat="1" ht="31.5" customHeight="1" thickBot="1" x14ac:dyDescent="0.3">
      <c r="A3" s="41" t="s">
        <v>153</v>
      </c>
      <c r="B3" s="190" t="s">
        <v>4003</v>
      </c>
      <c r="C3" s="190"/>
      <c r="D3" s="190"/>
      <c r="E3" s="190"/>
      <c r="F3" s="190"/>
      <c r="G3" s="191"/>
    </row>
    <row r="4" spans="1:8" s="91" customFormat="1" ht="15.75" thickBot="1" x14ac:dyDescent="0.3">
      <c r="A4" s="46" t="s">
        <v>175</v>
      </c>
      <c r="B4" s="192" t="s">
        <v>4004</v>
      </c>
      <c r="C4" s="192"/>
      <c r="D4" s="192"/>
      <c r="E4" s="193"/>
      <c r="F4" s="47" t="s">
        <v>179</v>
      </c>
      <c r="G4" s="123" t="s">
        <v>4068</v>
      </c>
    </row>
    <row r="5" spans="1:8" s="91" customFormat="1" ht="15.75" thickBot="1" x14ac:dyDescent="0.3">
      <c r="A5" s="46" t="s">
        <v>3785</v>
      </c>
      <c r="B5" s="126" t="s">
        <v>170</v>
      </c>
      <c r="C5" s="176" t="s">
        <v>3956</v>
      </c>
      <c r="D5" s="176"/>
      <c r="E5" s="176"/>
      <c r="F5" s="194"/>
      <c r="G5" s="195"/>
    </row>
    <row r="6" spans="1:8" s="93" customFormat="1" ht="15.75" thickBot="1" x14ac:dyDescent="0.3">
      <c r="A6" s="46" t="s">
        <v>155</v>
      </c>
      <c r="B6" s="77">
        <f>'Orçamento-base'!C6</f>
        <v>274539.18000000005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COUNT('Orçamento-base'!B12:B39943)</f>
        <v>37</v>
      </c>
      <c r="C8" s="80"/>
      <c r="D8" s="80"/>
      <c r="E8" s="81"/>
      <c r="F8" s="80"/>
      <c r="G8" s="97"/>
      <c r="H8" s="94"/>
    </row>
    <row r="9" spans="1:8" s="95" customFormat="1" x14ac:dyDescent="0.25">
      <c r="A9" s="158" t="s">
        <v>3933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186" t="s">
        <v>3750</v>
      </c>
      <c r="B11" s="187" t="s">
        <v>3751</v>
      </c>
      <c r="C11" s="100" t="s">
        <v>165</v>
      </c>
      <c r="D11" s="102"/>
      <c r="E11" s="102"/>
      <c r="F11" s="102"/>
      <c r="G11" s="110" t="s">
        <v>171</v>
      </c>
    </row>
    <row r="12" spans="1:8" x14ac:dyDescent="0.25">
      <c r="A12" s="186"/>
      <c r="B12" s="188"/>
      <c r="C12" s="101" t="s">
        <v>164</v>
      </c>
      <c r="D12" s="102"/>
      <c r="E12" s="103"/>
      <c r="F12" s="103"/>
      <c r="G12" s="101" t="s">
        <v>164</v>
      </c>
    </row>
    <row r="13" spans="1:8" x14ac:dyDescent="0.25">
      <c r="A13" s="36">
        <v>1</v>
      </c>
      <c r="B13" s="181" t="s">
        <v>4002</v>
      </c>
      <c r="C13" s="85">
        <f>SUMIF('Orçamento-base'!$A$12:$A$39945,Identificação!$A13,'Orçamento-base'!$K$12:$K$39945)</f>
        <v>274539.18000000005</v>
      </c>
      <c r="D13" s="102"/>
      <c r="E13" s="103"/>
      <c r="F13" s="103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5">
        <f>SUMIF('Orçamento-base'!$A$12:$A$39945,Identificação!$A14,'Orçamento-base'!$K$12:$K$39945)</f>
        <v>0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x14ac:dyDescent="0.25">
      <c r="A15" s="36"/>
      <c r="B15" s="37"/>
      <c r="C15" s="155">
        <f>SUMIF('Orçamento-base'!$A$12:$A$39945,Identificação!$A15,'Orçamento-base'!$K$12:$K$39945)</f>
        <v>0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25">
      <c r="A16" s="36"/>
      <c r="B16" s="37"/>
      <c r="C16" s="155">
        <f>SUMIF('Orçamento-base'!$A$12:$A$39945,Identificação!$A16,'Orçamento-base'!$K$12:$K$39945)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25">
      <c r="A17" s="36"/>
      <c r="B17" s="37"/>
      <c r="C17" s="155">
        <f>SUMIF('Orçamento-base'!$A$12:$A$39945,Identificação!$A17,'Orçamento-base'!$K$12:$K$39945)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25">
      <c r="A18" s="36"/>
      <c r="B18" s="37"/>
      <c r="C18" s="155">
        <f>SUMIF('Orçamento-base'!$A$12:$A$39945,Identificação!$A18,'Orçamento-base'!$K$12:$K$39945)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25">
      <c r="A19" s="36"/>
      <c r="B19" s="37"/>
      <c r="C19" s="155">
        <f>SUMIF('Orçamento-base'!$A$12:$A$39945,Identificação!$A19,'Orçamento-base'!$K$12:$K$39945)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25">
      <c r="A20" s="36"/>
      <c r="B20" s="37"/>
      <c r="C20" s="155">
        <f>SUMIF('Orçamento-base'!$A$12:$A$39945,Identificação!$A20,'Orçamento-base'!$K$12:$K$39945)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25">
      <c r="A21" s="36"/>
      <c r="B21" s="37"/>
      <c r="C21" s="155">
        <f>SUMIF('Orçamento-base'!$A$12:$A$39945,Identificação!$A21,'Orçamento-base'!$K$12:$K$39945)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25">
      <c r="A22" s="36"/>
      <c r="B22" s="37"/>
      <c r="C22" s="155">
        <f>SUMIF('Orçamento-base'!$A$12:$A$39945,Identificação!$A22,'Orçamento-base'!$K$12:$K$39945)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25">
      <c r="A23" s="36"/>
      <c r="B23" s="37"/>
      <c r="C23" s="155">
        <f>SUMIF('Orçamento-base'!$A$12:$A$39945,Identificação!$A23,'Orçamento-base'!$K$12:$K$39945)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25">
      <c r="A24" s="36"/>
      <c r="B24" s="37"/>
      <c r="C24" s="155">
        <f>SUMIF('Orçamento-base'!$A$12:$A$39945,Identificação!$A24,'Orçamento-base'!$K$12:$K$39945)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25">
      <c r="A25" s="36"/>
      <c r="B25" s="37"/>
      <c r="C25" s="155">
        <f>SUMIF('Orçamento-base'!$A$12:$A$39945,Identificação!$A25,'Orçamento-base'!$K$12:$K$39945)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25">
      <c r="A26" s="36"/>
      <c r="B26" s="37"/>
      <c r="C26" s="155">
        <f>SUMIF('Orçamento-base'!$A$12:$A$39945,Identificação!$A26,'Orçamento-base'!$K$12:$K$39945)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25">
      <c r="A27" s="36"/>
      <c r="B27" s="37"/>
      <c r="C27" s="155">
        <f>SUMIF('Orçamento-base'!$A$12:$A$39945,Identificação!$A27,'Orçamento-base'!$K$12:$K$39945)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25">
      <c r="A28" s="36"/>
      <c r="B28" s="37"/>
      <c r="C28" s="155">
        <f>SUMIF('Orçamento-base'!$A$12:$A$39945,Identificação!$A28,'Orçamento-base'!$K$12:$K$39945)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25">
      <c r="A29" s="36"/>
      <c r="B29" s="37"/>
      <c r="C29" s="155">
        <f>SUMIF('Orçamento-base'!$A$12:$A$39945,Identificação!$A29,'Orçamento-base'!$K$12:$K$39945)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25">
      <c r="A30" s="36"/>
      <c r="B30" s="37"/>
      <c r="C30" s="155">
        <f>SUMIF('Orçamento-base'!$A$12:$A$39945,Identificação!$A30,'Orçamento-base'!$K$12:$K$39945)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25">
      <c r="A31" s="36"/>
      <c r="B31" s="37"/>
      <c r="C31" s="155">
        <f>SUMIF('Orçamento-base'!$A$12:$A$39945,Identificação!$A31,'Orçamento-base'!$K$12:$K$39945)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25">
      <c r="A32" s="36"/>
      <c r="B32" s="37"/>
      <c r="C32" s="155">
        <f>SUMIF('Orçamento-base'!$A$12:$A$39945,Identificação!$A32,'Orçamento-base'!$K$12:$K$39945)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25">
      <c r="A33" s="36"/>
      <c r="B33" s="37"/>
      <c r="C33" s="155">
        <f>SUMIF('Orçamento-base'!$A$12:$A$39945,Identificação!$A33,'Orçamento-base'!$K$12:$K$39945)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25">
      <c r="A34" s="36"/>
      <c r="B34" s="37"/>
      <c r="C34" s="155">
        <f>SUMIF('Orçamento-base'!$A$12:$A$39945,Identificação!$A34,'Orçamento-base'!$K$12:$K$39945)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25">
      <c r="A35" s="36"/>
      <c r="B35" s="37"/>
      <c r="C35" s="155">
        <f>SUMIF('Orçamento-base'!$A$12:$A$39945,Identificação!$A35,'Orçamento-base'!$K$12:$K$39945)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25">
      <c r="A36" s="36"/>
      <c r="B36" s="37"/>
      <c r="C36" s="155">
        <f>SUMIF('Orçamento-base'!$A$12:$A$39945,Identificação!$A36,'Orçamento-base'!$K$12:$K$39945)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25">
      <c r="A37" s="36"/>
      <c r="B37" s="37"/>
      <c r="C37" s="155">
        <f>SUMIF('Orçamento-base'!$A$12:$A$39945,Identificação!$A37,'Orçamento-base'!$K$12:$K$39945)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25">
      <c r="A38" s="36"/>
      <c r="B38" s="37"/>
      <c r="C38" s="155">
        <f>SUMIF('Orçamento-base'!$A$12:$A$39945,Identificação!$A38,'Orçamento-base'!$K$12:$K$39945)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25">
      <c r="A39" s="36"/>
      <c r="B39" s="37"/>
      <c r="C39" s="155">
        <f>SUMIF('Orçamento-base'!$A$12:$A$39945,Identificação!$A39,'Orçamento-base'!$K$12:$K$39945)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25">
      <c r="A40" s="36"/>
      <c r="B40" s="37"/>
      <c r="C40" s="155">
        <f>SUMIF('Orçamento-base'!$A$12:$A$39945,Identificação!$A40,'Orçamento-base'!$K$12:$K$39945)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25">
      <c r="A41" s="36"/>
      <c r="B41" s="37"/>
      <c r="C41" s="155">
        <f>SUMIF('Orçamento-base'!$A$12:$A$39945,Identificação!$A41,'Orçamento-base'!$K$12:$K$39945)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25">
      <c r="A42" s="36"/>
      <c r="B42" s="37"/>
      <c r="C42" s="155">
        <f>SUMIF('Orçamento-base'!$A$12:$A$39945,Identificação!$A42,'Orçamento-base'!$K$12:$K$39945)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25">
      <c r="A43" s="36"/>
      <c r="B43" s="37"/>
      <c r="C43" s="155">
        <f>SUMIF('Orçamento-base'!$A$12:$A$39945,Identificação!$A43,'Orçamento-base'!$K$12:$K$39945)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25">
      <c r="A44" s="36"/>
      <c r="B44" s="37"/>
      <c r="C44" s="155">
        <f>SUMIF('Orçamento-base'!$A$12:$A$39945,Identificação!$A44,'Orçamento-base'!$K$12:$K$39945)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25">
      <c r="A45" s="36"/>
      <c r="B45" s="37"/>
      <c r="C45" s="155">
        <f>SUMIF('Orçamento-base'!$A$12:$A$39945,Identificação!$A45,'Orçamento-base'!$K$12:$K$39945)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25">
      <c r="A46" s="36"/>
      <c r="B46" s="37"/>
      <c r="C46" s="155">
        <f>SUMIF('Orçamento-base'!$A$12:$A$39945,Identificação!$A46,'Orçamento-base'!$K$12:$K$39945)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25">
      <c r="A47" s="36"/>
      <c r="B47" s="37"/>
      <c r="C47" s="155">
        <f>SUMIF('Orçamento-base'!$A$12:$A$39945,Identificação!$A47,'Orçamento-base'!$K$12:$K$39945)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25">
      <c r="A48" s="36"/>
      <c r="B48" s="37"/>
      <c r="C48" s="155">
        <f>SUMIF('Orçamento-base'!$A$12:$A$39945,Identificação!$A48,'Orçamento-base'!$K$12:$K$39945)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25">
      <c r="A49" s="36"/>
      <c r="B49" s="37"/>
      <c r="C49" s="155">
        <f>SUMIF('Orçamento-base'!$A$12:$A$39945,Identificação!$A49,'Orçamento-base'!$K$12:$K$39945)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25">
      <c r="A50" s="36"/>
      <c r="B50" s="37"/>
      <c r="C50" s="155">
        <f>SUMIF('Orçamento-base'!$A$12:$A$39945,Identificação!$A50,'Orçamento-base'!$K$12:$K$39945)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25">
      <c r="A51" s="36"/>
      <c r="B51" s="37"/>
      <c r="C51" s="155">
        <f>SUMIF('Orçamento-base'!$A$12:$A$39945,Identificação!$A51,'Orçamento-base'!$K$12:$K$39945)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25">
      <c r="A52" s="36"/>
      <c r="B52" s="37"/>
      <c r="C52" s="155">
        <f>SUMIF('Orçamento-base'!$A$12:$A$39945,Identificação!$A52,'Orçamento-base'!$K$12:$K$39945)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25">
      <c r="A53" s="36"/>
      <c r="B53" s="37"/>
      <c r="C53" s="155">
        <f>SUMIF('Orçamento-base'!$A$12:$A$39945,Identificação!$A53,'Orçamento-base'!$K$12:$K$39945)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25">
      <c r="A54" s="36"/>
      <c r="B54" s="37"/>
      <c r="C54" s="155">
        <f>SUMIF('Orçamento-base'!$A$12:$A$39945,Identificação!$A54,'Orçamento-base'!$K$12:$K$39945)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25">
      <c r="A55" s="36"/>
      <c r="B55" s="37"/>
      <c r="C55" s="155">
        <f>SUMIF('Orçamento-base'!$A$12:$A$39945,Identificação!$A55,'Orçamento-base'!$K$12:$K$39945)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25">
      <c r="A56" s="36"/>
      <c r="B56" s="37"/>
      <c r="C56" s="155">
        <f>SUMIF('Orçamento-base'!$A$12:$A$39945,Identificação!$A56,'Orçamento-base'!$K$12:$K$39945)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25">
      <c r="A57" s="36"/>
      <c r="B57" s="37"/>
      <c r="C57" s="155">
        <f>SUMIF('Orçamento-base'!$A$12:$A$39945,Identificação!$A57,'Orçamento-base'!$K$12:$K$39945)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25">
      <c r="A58" s="36"/>
      <c r="B58" s="37"/>
      <c r="C58" s="155">
        <f>SUMIF('Orçamento-base'!$A$12:$A$39945,Identificação!$A58,'Orçamento-base'!$K$12:$K$39945)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25">
      <c r="A59" s="36"/>
      <c r="B59" s="37"/>
      <c r="C59" s="155">
        <f>SUMIF('Orçamento-base'!$A$12:$A$39945,Identificação!$A59,'Orçamento-base'!$K$12:$K$39945)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25">
      <c r="A60" s="36"/>
      <c r="B60" s="37"/>
      <c r="C60" s="155">
        <f>SUMIF('Orçamento-base'!$A$12:$A$39945,Identificação!$A60,'Orçamento-base'!$K$12:$K$39945)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25">
      <c r="A61" s="36"/>
      <c r="B61" s="37"/>
      <c r="C61" s="155">
        <f>SUMIF('Orçamento-base'!$A$12:$A$39945,Identificação!$A61,'Orçamento-base'!$K$12:$K$39945)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25">
      <c r="A62" s="36"/>
      <c r="B62" s="37"/>
      <c r="C62" s="155">
        <f>SUMIF('Orçamento-base'!$A$12:$A$39945,Identificação!$A62,'Orçamento-base'!$K$12:$K$39945)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5"/>
  <sheetViews>
    <sheetView tabSelected="1" zoomScaleNormal="100" workbookViewId="0">
      <selection activeCell="G12" sqref="G12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7" customWidth="1"/>
    <col min="7" max="7" width="51.85546875" style="68" customWidth="1"/>
    <col min="8" max="8" width="11.140625" style="162" bestFit="1" customWidth="1"/>
    <col min="9" max="9" width="9.7109375" style="74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4" t="s">
        <v>3676</v>
      </c>
      <c r="B1" s="205"/>
      <c r="C1" s="205"/>
      <c r="D1" s="205"/>
      <c r="E1" s="205"/>
      <c r="F1" s="205"/>
      <c r="G1" s="205"/>
      <c r="H1" s="205"/>
      <c r="I1" s="205"/>
      <c r="J1" s="205"/>
      <c r="K1" s="206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7" t="str">
        <f>IF(Identificação!B2=0,"",Identificação!B2)</f>
        <v>Concorrência</v>
      </c>
      <c r="D2" s="207"/>
      <c r="E2" s="207"/>
      <c r="F2" s="207"/>
      <c r="G2" s="207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43"/>
      <c r="M2" s="143"/>
    </row>
    <row r="3" spans="1:18" s="45" customFormat="1" ht="32.25" customHeight="1" thickBot="1" x14ac:dyDescent="0.3">
      <c r="A3" s="213" t="s">
        <v>153</v>
      </c>
      <c r="B3" s="214"/>
      <c r="C3" s="215" t="str">
        <f>IF(Identificação!B3=0,"",Identificação!B3)</f>
        <v>GINÁSIO DE ESPORTES HUMBERTO CASTELO BRANCO (CASTELÃO)</v>
      </c>
      <c r="D3" s="215"/>
      <c r="E3" s="215"/>
      <c r="F3" s="215"/>
      <c r="G3" s="215"/>
      <c r="H3" s="215"/>
      <c r="I3" s="215"/>
      <c r="J3" s="215"/>
      <c r="K3" s="216"/>
      <c r="L3" s="143"/>
      <c r="M3" s="143"/>
    </row>
    <row r="4" spans="1:18" s="45" customFormat="1" ht="15.75" thickBot="1" x14ac:dyDescent="0.3">
      <c r="A4" s="46" t="s">
        <v>176</v>
      </c>
      <c r="B4" s="47"/>
      <c r="C4" s="209" t="str">
        <f>IF(Identificação!B4=0,"",Identificação!B4)</f>
        <v>MUNICÍPIO DE SOBRADINHO</v>
      </c>
      <c r="D4" s="209"/>
      <c r="E4" s="209"/>
      <c r="F4" s="209"/>
      <c r="G4" s="209"/>
      <c r="H4" s="209"/>
      <c r="I4" s="209"/>
      <c r="J4" s="75" t="s">
        <v>173</v>
      </c>
      <c r="K4" s="160" t="str">
        <f>IF(Identificação!G4=0,"",Identificação!G4)</f>
        <v>87.592.861/0001-94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09" t="str">
        <f>IF(Identificação!B5=0,"",Identificação!B5)</f>
        <v>Obras e Serviços de Engenharia</v>
      </c>
      <c r="D5" s="209"/>
      <c r="E5" s="209"/>
      <c r="F5" s="209"/>
      <c r="G5" s="210"/>
      <c r="I5" s="99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11">
        <f>SUMIFS(K12:K39945,B12:B39945,"&gt;0",K12:K39945,"&lt;&gt;0")</f>
        <v>274539.18000000005</v>
      </c>
      <c r="D6" s="211"/>
      <c r="E6" s="211"/>
      <c r="F6" s="211"/>
      <c r="G6" s="212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196" t="s">
        <v>3761</v>
      </c>
      <c r="B10" s="196" t="s">
        <v>3759</v>
      </c>
      <c r="C10" s="196" t="s">
        <v>3760</v>
      </c>
      <c r="D10" s="200" t="s">
        <v>3675</v>
      </c>
      <c r="E10" s="198" t="s">
        <v>168</v>
      </c>
      <c r="F10" s="202" t="s">
        <v>3674</v>
      </c>
      <c r="G10" s="200" t="s">
        <v>156</v>
      </c>
      <c r="H10" s="221" t="s">
        <v>165</v>
      </c>
      <c r="I10" s="222"/>
      <c r="J10" s="222"/>
      <c r="K10" s="222"/>
      <c r="L10" s="222"/>
      <c r="M10" s="223"/>
      <c r="N10" s="217" t="s">
        <v>177</v>
      </c>
      <c r="O10" s="218"/>
      <c r="P10" s="219" t="s">
        <v>178</v>
      </c>
      <c r="Q10" s="220"/>
      <c r="R10" s="208" t="s">
        <v>3678</v>
      </c>
    </row>
    <row r="11" spans="1:18" s="40" customFormat="1" ht="45" x14ac:dyDescent="0.25">
      <c r="A11" s="197"/>
      <c r="B11" s="197"/>
      <c r="C11" s="197"/>
      <c r="D11" s="201"/>
      <c r="E11" s="199"/>
      <c r="F11" s="203"/>
      <c r="G11" s="201"/>
      <c r="H11" s="108" t="s">
        <v>157</v>
      </c>
      <c r="I11" s="109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89" t="s">
        <v>185</v>
      </c>
      <c r="P11" s="64" t="s">
        <v>3786</v>
      </c>
      <c r="Q11" s="113" t="s">
        <v>185</v>
      </c>
      <c r="R11" s="208"/>
    </row>
    <row r="12" spans="1:18" x14ac:dyDescent="0.25">
      <c r="A12" s="112">
        <v>1</v>
      </c>
      <c r="B12" s="87">
        <f>IF(AND(G12&lt;&gt;"",H12&gt;0,I12&lt;&gt;"",J12&lt;&gt;0,K12&lt;&gt;0),COUNT($B$11:B11)+1,"")</f>
        <v>1</v>
      </c>
      <c r="C12" s="72"/>
      <c r="D12" s="140" t="s">
        <v>3800</v>
      </c>
      <c r="E12" s="179">
        <v>1</v>
      </c>
      <c r="F12" s="106">
        <v>44287</v>
      </c>
      <c r="G12" s="66" t="s">
        <v>4005</v>
      </c>
      <c r="H12" s="173">
        <v>4</v>
      </c>
      <c r="I12" s="165" t="s">
        <v>3766</v>
      </c>
      <c r="J12" s="173">
        <v>2515.15</v>
      </c>
      <c r="K12" s="85">
        <f>IFERROR(IF(H12*J12&lt;&gt;0,ROUND(ROUND(H12,4)*ROUND(J12,4),2),""),"")</f>
        <v>10060.6</v>
      </c>
      <c r="L12" s="147">
        <v>0.22</v>
      </c>
      <c r="M12" s="147">
        <v>0.69159999999999999</v>
      </c>
      <c r="N12" s="72"/>
      <c r="O12" s="86" t="str">
        <f ca="1">IF(N12="","", INDIRECT("base!"&amp;ADDRESS(MATCH(N12,base!$C$2:'base'!$C$133,0)+1,4,4)))</f>
        <v/>
      </c>
      <c r="P12" s="66"/>
      <c r="Q12" s="86" t="str">
        <f ca="1">IF(P12="","", INDIRECT("base!"&amp;ADDRESS(MATCH(CONCATENATE(N12,"|",P12),base!$G$2:'base'!$G$1817,0)+1,6,4)))</f>
        <v/>
      </c>
      <c r="R12" s="66"/>
    </row>
    <row r="13" spans="1:18" ht="30" x14ac:dyDescent="0.25">
      <c r="A13" s="165">
        <v>1</v>
      </c>
      <c r="B13" s="87">
        <f>IF(AND(G13&lt;&gt;"",H13&gt;0,I13&lt;&gt;"",J13&lt;&gt;0,K13&lt;&gt;0),COUNT($B$11:B12)+1,"")</f>
        <v>2</v>
      </c>
      <c r="C13" s="72"/>
      <c r="D13" s="140" t="s">
        <v>3776</v>
      </c>
      <c r="E13" s="179" t="s">
        <v>4006</v>
      </c>
      <c r="F13" s="106">
        <v>44287</v>
      </c>
      <c r="G13" s="66" t="s">
        <v>4008</v>
      </c>
      <c r="H13" s="173">
        <v>2.88</v>
      </c>
      <c r="I13" s="165" t="s">
        <v>3695</v>
      </c>
      <c r="J13" s="173">
        <v>268.39999999999998</v>
      </c>
      <c r="K13" s="166">
        <f>IFERROR(IF(H13*J13&lt;&gt;0,ROUND(ROUND(H13,4)*ROUND(J13,4),2),""),"")</f>
        <v>772.99</v>
      </c>
      <c r="L13" s="147">
        <v>0.22</v>
      </c>
      <c r="M13" s="147">
        <v>0.69159999999999999</v>
      </c>
      <c r="N13" s="72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ht="45" x14ac:dyDescent="0.25">
      <c r="A14" s="165">
        <v>1</v>
      </c>
      <c r="B14" s="177">
        <f>IF(AND(G14&lt;&gt;"",H14&gt;0,I14&lt;&gt;"",J14&lt;&gt;0,K14&lt;&gt;0),COUNT($B$11:B13)+1,"")</f>
        <v>3</v>
      </c>
      <c r="C14" s="72"/>
      <c r="D14" s="140" t="s">
        <v>3776</v>
      </c>
      <c r="E14" s="179" t="s">
        <v>4007</v>
      </c>
      <c r="F14" s="106">
        <v>44287</v>
      </c>
      <c r="G14" s="66" t="s">
        <v>4009</v>
      </c>
      <c r="H14" s="173">
        <v>10.4</v>
      </c>
      <c r="I14" s="165" t="s">
        <v>3694</v>
      </c>
      <c r="J14" s="173">
        <v>48.8</v>
      </c>
      <c r="K14" s="155">
        <f>IFERROR(IF(H14*J14&lt;&gt;0,ROUND(ROUND(H14,4)*ROUND(J14,4),2),""),"")</f>
        <v>507.52</v>
      </c>
      <c r="L14" s="147">
        <v>0.22</v>
      </c>
      <c r="M14" s="147">
        <v>0.69159999999999999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/>
    </row>
    <row r="15" spans="1:18" ht="30" x14ac:dyDescent="0.25">
      <c r="A15" s="165">
        <v>1</v>
      </c>
      <c r="B15" s="177">
        <f>IF(AND(G15&lt;&gt;"",H15&gt;0,I15&lt;&gt;"",J15&lt;&gt;0,K15&lt;&gt;0),COUNT($B$11:B14)+1,"")</f>
        <v>4</v>
      </c>
      <c r="C15" s="72"/>
      <c r="D15" s="140" t="s">
        <v>3776</v>
      </c>
      <c r="E15" s="179" t="s">
        <v>4010</v>
      </c>
      <c r="F15" s="106">
        <v>44287</v>
      </c>
      <c r="G15" s="66" t="s">
        <v>4023</v>
      </c>
      <c r="H15" s="173">
        <v>0.38</v>
      </c>
      <c r="I15" s="165" t="s">
        <v>3696</v>
      </c>
      <c r="J15" s="173">
        <v>60.51</v>
      </c>
      <c r="K15" s="155">
        <f t="shared" ref="K15:K70" si="0">IFERROR(IF(H15*J15&lt;&gt;0,ROUND(ROUND(H15,4)*ROUND(J15,4),2),""),"")</f>
        <v>22.99</v>
      </c>
      <c r="L15" s="147">
        <v>0.22</v>
      </c>
      <c r="M15" s="147">
        <v>0.69159999999999999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ht="30" x14ac:dyDescent="0.25">
      <c r="A16" s="165">
        <v>1</v>
      </c>
      <c r="B16" s="177">
        <f>IF(AND(G16&lt;&gt;"",H16&gt;0,I16&lt;&gt;"",J16&lt;&gt;0,K16&lt;&gt;0),COUNT($B$11:B15)+1,"")</f>
        <v>5</v>
      </c>
      <c r="C16" s="72"/>
      <c r="D16" s="140" t="s">
        <v>3776</v>
      </c>
      <c r="E16" s="179" t="s">
        <v>4011</v>
      </c>
      <c r="F16" s="106">
        <v>44287</v>
      </c>
      <c r="G16" s="66" t="s">
        <v>4024</v>
      </c>
      <c r="H16" s="173">
        <v>0.38</v>
      </c>
      <c r="I16" s="165" t="s">
        <v>3696</v>
      </c>
      <c r="J16" s="173">
        <v>475.8</v>
      </c>
      <c r="K16" s="155">
        <f t="shared" si="0"/>
        <v>180.8</v>
      </c>
      <c r="L16" s="147">
        <v>0.22</v>
      </c>
      <c r="M16" s="147">
        <v>0.69159999999999999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ht="30" x14ac:dyDescent="0.25">
      <c r="A17" s="165">
        <v>1</v>
      </c>
      <c r="B17" s="177">
        <f>IF(AND(G17&lt;&gt;"",H17&gt;0,I17&lt;&gt;"",J17&lt;&gt;0,K17&lt;&gt;0),COUNT($B$11:B16)+1,"")</f>
        <v>6</v>
      </c>
      <c r="C17" s="72"/>
      <c r="D17" s="140" t="s">
        <v>3776</v>
      </c>
      <c r="E17" s="179" t="s">
        <v>4012</v>
      </c>
      <c r="F17" s="106">
        <v>44287</v>
      </c>
      <c r="G17" s="66" t="s">
        <v>4025</v>
      </c>
      <c r="H17" s="173">
        <v>2.1</v>
      </c>
      <c r="I17" s="165" t="s">
        <v>3695</v>
      </c>
      <c r="J17" s="173">
        <v>39.04</v>
      </c>
      <c r="K17" s="155">
        <f t="shared" si="0"/>
        <v>81.98</v>
      </c>
      <c r="L17" s="147">
        <v>0.22</v>
      </c>
      <c r="M17" s="147">
        <v>0.69159999999999999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ht="30" x14ac:dyDescent="0.25">
      <c r="A18" s="165">
        <v>1</v>
      </c>
      <c r="B18" s="177">
        <f>IF(AND(G18&lt;&gt;"",H18&gt;0,I18&lt;&gt;"",J18&lt;&gt;0,K18&lt;&gt;0),COUNT($B$11:B17)+1,"")</f>
        <v>7</v>
      </c>
      <c r="C18" s="72"/>
      <c r="D18" s="140" t="s">
        <v>3776</v>
      </c>
      <c r="E18" s="179" t="s">
        <v>4013</v>
      </c>
      <c r="F18" s="106">
        <v>44287</v>
      </c>
      <c r="G18" s="66" t="s">
        <v>4026</v>
      </c>
      <c r="H18" s="173">
        <v>0.1</v>
      </c>
      <c r="I18" s="165" t="s">
        <v>3696</v>
      </c>
      <c r="J18" s="173">
        <v>145.18</v>
      </c>
      <c r="K18" s="155">
        <f t="shared" si="0"/>
        <v>14.52</v>
      </c>
      <c r="L18" s="147">
        <v>0.22</v>
      </c>
      <c r="M18" s="147">
        <v>0.69159999999999999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ht="60" x14ac:dyDescent="0.25">
      <c r="A19" s="165">
        <v>1</v>
      </c>
      <c r="B19" s="177">
        <f>IF(AND(G19&lt;&gt;"",H19&gt;0,I19&lt;&gt;"",J19&lt;&gt;0,K19&lt;&gt;0),COUNT($B$11:B18)+1,"")</f>
        <v>8</v>
      </c>
      <c r="C19" s="72"/>
      <c r="D19" s="140" t="s">
        <v>3776</v>
      </c>
      <c r="E19" s="179" t="s">
        <v>4014</v>
      </c>
      <c r="F19" s="106">
        <v>44287</v>
      </c>
      <c r="G19" s="66" t="s">
        <v>4027</v>
      </c>
      <c r="H19" s="173">
        <v>0.18</v>
      </c>
      <c r="I19" s="165" t="s">
        <v>3695</v>
      </c>
      <c r="J19" s="173">
        <v>29.23</v>
      </c>
      <c r="K19" s="155">
        <f t="shared" si="0"/>
        <v>5.26</v>
      </c>
      <c r="L19" s="147">
        <v>0.22</v>
      </c>
      <c r="M19" s="147">
        <v>0.69159999999999999</v>
      </c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ht="60" x14ac:dyDescent="0.25">
      <c r="A20" s="165">
        <v>1</v>
      </c>
      <c r="B20" s="177">
        <f>IF(AND(G20&lt;&gt;"",H20&gt;0,I20&lt;&gt;"",J20&lt;&gt;0,K20&lt;&gt;0),COUNT($B$11:B19)+1,"")</f>
        <v>9</v>
      </c>
      <c r="C20" s="72"/>
      <c r="D20" s="140" t="s">
        <v>3776</v>
      </c>
      <c r="E20" s="179" t="s">
        <v>4015</v>
      </c>
      <c r="F20" s="106">
        <v>44287</v>
      </c>
      <c r="G20" s="66" t="s">
        <v>4028</v>
      </c>
      <c r="H20" s="173">
        <v>4.34</v>
      </c>
      <c r="I20" s="165" t="s">
        <v>3700</v>
      </c>
      <c r="J20" s="173">
        <v>19.399999999999999</v>
      </c>
      <c r="K20" s="155">
        <f t="shared" si="0"/>
        <v>84.2</v>
      </c>
      <c r="L20" s="147">
        <v>0.22</v>
      </c>
      <c r="M20" s="147">
        <v>0.69159999999999999</v>
      </c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ht="60" x14ac:dyDescent="0.25">
      <c r="A21" s="165">
        <v>1</v>
      </c>
      <c r="B21" s="177">
        <f>IF(AND(G21&lt;&gt;"",H21&gt;0,I21&lt;&gt;"",J21&lt;&gt;0,K21&lt;&gt;0),COUNT($B$11:B20)+1,"")</f>
        <v>10</v>
      </c>
      <c r="C21" s="72"/>
      <c r="D21" s="140" t="s">
        <v>3776</v>
      </c>
      <c r="E21" s="179" t="s">
        <v>4016</v>
      </c>
      <c r="F21" s="106">
        <v>44287</v>
      </c>
      <c r="G21" s="66" t="s">
        <v>4029</v>
      </c>
      <c r="H21" s="173">
        <v>0.1</v>
      </c>
      <c r="I21" s="165" t="s">
        <v>3700</v>
      </c>
      <c r="J21" s="173">
        <v>646.6</v>
      </c>
      <c r="K21" s="155">
        <f t="shared" si="0"/>
        <v>64.66</v>
      </c>
      <c r="L21" s="147">
        <v>0.22</v>
      </c>
      <c r="M21" s="147">
        <v>0.69159999999999999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ht="60" x14ac:dyDescent="0.25">
      <c r="A22" s="165">
        <v>1</v>
      </c>
      <c r="B22" s="177">
        <f>IF(AND(G22&lt;&gt;"",H22&gt;0,I22&lt;&gt;"",J22&lt;&gt;0,K22&lt;&gt;0),COUNT($B$11:B21)+1,"")</f>
        <v>11</v>
      </c>
      <c r="C22" s="72"/>
      <c r="D22" s="140" t="s">
        <v>3776</v>
      </c>
      <c r="E22" s="179" t="s">
        <v>4017</v>
      </c>
      <c r="F22" s="106">
        <v>44287</v>
      </c>
      <c r="G22" s="66" t="s">
        <v>4030</v>
      </c>
      <c r="H22" s="173">
        <v>3.68</v>
      </c>
      <c r="I22" s="165" t="s">
        <v>3696</v>
      </c>
      <c r="J22" s="173">
        <v>117.12</v>
      </c>
      <c r="K22" s="155">
        <f t="shared" si="0"/>
        <v>431</v>
      </c>
      <c r="L22" s="147">
        <v>0.22</v>
      </c>
      <c r="M22" s="147">
        <v>0.69159999999999999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ht="60" x14ac:dyDescent="0.25">
      <c r="A23" s="165">
        <v>1</v>
      </c>
      <c r="B23" s="177">
        <f>IF(AND(G23&lt;&gt;"",H23&gt;0,I23&lt;&gt;"",J23&lt;&gt;0,K23&lt;&gt;0),COUNT($B$11:B22)+1,"")</f>
        <v>12</v>
      </c>
      <c r="C23" s="72"/>
      <c r="D23" s="140" t="s">
        <v>3776</v>
      </c>
      <c r="E23" s="179" t="s">
        <v>4018</v>
      </c>
      <c r="F23" s="106">
        <v>44287</v>
      </c>
      <c r="G23" s="66" t="s">
        <v>4031</v>
      </c>
      <c r="H23" s="173">
        <v>3.13</v>
      </c>
      <c r="I23" s="165" t="s">
        <v>3695</v>
      </c>
      <c r="J23" s="173">
        <v>23.42</v>
      </c>
      <c r="K23" s="155">
        <f t="shared" si="0"/>
        <v>73.3</v>
      </c>
      <c r="L23" s="147">
        <v>0.22</v>
      </c>
      <c r="M23" s="147">
        <v>0.69159999999999999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ht="60" x14ac:dyDescent="0.25">
      <c r="A24" s="165">
        <v>1</v>
      </c>
      <c r="B24" s="177">
        <f>IF(AND(G24&lt;&gt;"",H24&gt;0,I24&lt;&gt;"",J24&lt;&gt;0,K24&lt;&gt;0),COUNT($B$11:B23)+1,"")</f>
        <v>13</v>
      </c>
      <c r="C24" s="72"/>
      <c r="D24" s="140" t="s">
        <v>3776</v>
      </c>
      <c r="E24" s="179" t="s">
        <v>4019</v>
      </c>
      <c r="F24" s="106">
        <v>44287</v>
      </c>
      <c r="G24" s="66" t="s">
        <v>4028</v>
      </c>
      <c r="H24" s="173">
        <v>15.05</v>
      </c>
      <c r="I24" s="165" t="s">
        <v>3700</v>
      </c>
      <c r="J24" s="173">
        <v>19.28</v>
      </c>
      <c r="K24" s="155">
        <f t="shared" si="0"/>
        <v>290.16000000000003</v>
      </c>
      <c r="L24" s="147">
        <v>0.22</v>
      </c>
      <c r="M24" s="147">
        <v>0.69159999999999999</v>
      </c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ht="60" x14ac:dyDescent="0.25">
      <c r="A25" s="165">
        <v>1</v>
      </c>
      <c r="B25" s="177">
        <f>IF(AND(G25&lt;&gt;"",H25&gt;0,I25&lt;&gt;"",J25&lt;&gt;0,K25&lt;&gt;0),COUNT($B$11:B24)+1,"")</f>
        <v>14</v>
      </c>
      <c r="C25" s="72"/>
      <c r="D25" s="140" t="s">
        <v>3776</v>
      </c>
      <c r="E25" s="179" t="s">
        <v>4020</v>
      </c>
      <c r="F25" s="106">
        <v>44287</v>
      </c>
      <c r="G25" s="66" t="s">
        <v>4029</v>
      </c>
      <c r="H25" s="173">
        <v>0.18</v>
      </c>
      <c r="I25" s="165" t="s">
        <v>3700</v>
      </c>
      <c r="J25" s="173">
        <v>671</v>
      </c>
      <c r="K25" s="155">
        <f t="shared" si="0"/>
        <v>120.78</v>
      </c>
      <c r="L25" s="147">
        <v>0.22</v>
      </c>
      <c r="M25" s="147">
        <v>0.69159999999999999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ht="75" x14ac:dyDescent="0.25">
      <c r="A26" s="165">
        <v>1</v>
      </c>
      <c r="B26" s="177">
        <f>IF(AND(G26&lt;&gt;"",H26&gt;0,I26&lt;&gt;"",J26&lt;&gt;0,K26&lt;&gt;0),COUNT($B$11:B25)+1,"")</f>
        <v>15</v>
      </c>
      <c r="C26" s="72"/>
      <c r="D26" s="140" t="s">
        <v>3776</v>
      </c>
      <c r="E26" s="179" t="s">
        <v>4021</v>
      </c>
      <c r="F26" s="106">
        <v>44287</v>
      </c>
      <c r="G26" s="66" t="s">
        <v>4032</v>
      </c>
      <c r="H26" s="173">
        <v>6.52</v>
      </c>
      <c r="I26" s="165" t="s">
        <v>3696</v>
      </c>
      <c r="J26" s="173">
        <v>143.96</v>
      </c>
      <c r="K26" s="155">
        <f t="shared" si="0"/>
        <v>938.62</v>
      </c>
      <c r="L26" s="147">
        <v>0.22</v>
      </c>
      <c r="M26" s="147">
        <v>0.69159999999999999</v>
      </c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ht="60" x14ac:dyDescent="0.25">
      <c r="A27" s="165">
        <v>1</v>
      </c>
      <c r="B27" s="177">
        <f>IF(AND(G27&lt;&gt;"",H27&gt;0,I27&lt;&gt;"",J27&lt;&gt;0,K27&lt;&gt;0),COUNT($B$11:B26)+1,"")</f>
        <v>16</v>
      </c>
      <c r="C27" s="72"/>
      <c r="D27" s="140" t="s">
        <v>3776</v>
      </c>
      <c r="E27" s="179" t="s">
        <v>4018</v>
      </c>
      <c r="F27" s="106">
        <v>44287</v>
      </c>
      <c r="G27" s="66" t="s">
        <v>4028</v>
      </c>
      <c r="H27" s="173">
        <v>6.18</v>
      </c>
      <c r="I27" s="165" t="s">
        <v>3700</v>
      </c>
      <c r="J27" s="173">
        <v>23.42</v>
      </c>
      <c r="K27" s="155">
        <f t="shared" si="0"/>
        <v>144.74</v>
      </c>
      <c r="L27" s="147">
        <v>0.22</v>
      </c>
      <c r="M27" s="147">
        <v>0.69159999999999999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ht="60" x14ac:dyDescent="0.25">
      <c r="A28" s="165">
        <v>1</v>
      </c>
      <c r="B28" s="177">
        <f>IF(AND(G28&lt;&gt;"",H28&gt;0,I28&lt;&gt;"",J28&lt;&gt;0,K28&lt;&gt;0),COUNT($B$11:B27)+1,"")</f>
        <v>17</v>
      </c>
      <c r="C28" s="72"/>
      <c r="D28" s="140" t="s">
        <v>3776</v>
      </c>
      <c r="E28" s="179" t="s">
        <v>4019</v>
      </c>
      <c r="F28" s="106">
        <v>44287</v>
      </c>
      <c r="G28" s="66" t="s">
        <v>4029</v>
      </c>
      <c r="H28" s="173">
        <v>20.73</v>
      </c>
      <c r="I28" s="165" t="s">
        <v>3700</v>
      </c>
      <c r="J28" s="173">
        <v>19.28</v>
      </c>
      <c r="K28" s="155">
        <f t="shared" si="0"/>
        <v>399.67</v>
      </c>
      <c r="L28" s="147">
        <v>0.22</v>
      </c>
      <c r="M28" s="147">
        <v>0.69159999999999999</v>
      </c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ht="75" x14ac:dyDescent="0.25">
      <c r="A29" s="165">
        <v>1</v>
      </c>
      <c r="B29" s="177">
        <f>IF(AND(G29&lt;&gt;"",H29&gt;0,I29&lt;&gt;"",J29&lt;&gt;0,K29&lt;&gt;0),COUNT($B$11:B28)+1,"")</f>
        <v>18</v>
      </c>
      <c r="C29" s="72"/>
      <c r="D29" s="140" t="s">
        <v>3776</v>
      </c>
      <c r="E29" s="179" t="s">
        <v>4022</v>
      </c>
      <c r="F29" s="106">
        <v>44287</v>
      </c>
      <c r="G29" s="66" t="s">
        <v>4032</v>
      </c>
      <c r="H29" s="173">
        <v>0.46</v>
      </c>
      <c r="I29" s="165" t="s">
        <v>3696</v>
      </c>
      <c r="J29" s="173">
        <v>732</v>
      </c>
      <c r="K29" s="155">
        <f t="shared" si="0"/>
        <v>336.72</v>
      </c>
      <c r="L29" s="147">
        <v>0.22</v>
      </c>
      <c r="M29" s="147">
        <v>0.69159999999999999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ht="75" x14ac:dyDescent="0.25">
      <c r="A30" s="165">
        <v>1</v>
      </c>
      <c r="B30" s="177">
        <f>IF(AND(G30&lt;&gt;"",H30&gt;0,I30&lt;&gt;"",J30&lt;&gt;0,K30&lt;&gt;0),COUNT($B$11:B29)+1,"")</f>
        <v>19</v>
      </c>
      <c r="C30" s="72"/>
      <c r="D30" s="140" t="s">
        <v>3776</v>
      </c>
      <c r="E30" s="179" t="s">
        <v>4033</v>
      </c>
      <c r="F30" s="106">
        <v>44287</v>
      </c>
      <c r="G30" s="66" t="s">
        <v>4037</v>
      </c>
      <c r="H30" s="173">
        <v>17.7</v>
      </c>
      <c r="I30" s="165" t="s">
        <v>3695</v>
      </c>
      <c r="J30" s="173">
        <v>18.3</v>
      </c>
      <c r="K30" s="155">
        <f t="shared" si="0"/>
        <v>323.91000000000003</v>
      </c>
      <c r="L30" s="147">
        <v>0.22</v>
      </c>
      <c r="M30" s="147">
        <v>0.69159999999999999</v>
      </c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ht="75" x14ac:dyDescent="0.25">
      <c r="A31" s="165">
        <v>1</v>
      </c>
      <c r="B31" s="177">
        <f>IF(AND(G31&lt;&gt;"",H31&gt;0,I31&lt;&gt;"",J31&lt;&gt;0,K31&lt;&gt;0),COUNT($B$11:B30)+1,"")</f>
        <v>20</v>
      </c>
      <c r="C31" s="72"/>
      <c r="D31" s="140" t="s">
        <v>3776</v>
      </c>
      <c r="E31" s="179" t="s">
        <v>4034</v>
      </c>
      <c r="F31" s="106">
        <v>44287</v>
      </c>
      <c r="G31" s="66" t="s">
        <v>4038</v>
      </c>
      <c r="H31" s="173">
        <v>17.7</v>
      </c>
      <c r="I31" s="165" t="s">
        <v>3695</v>
      </c>
      <c r="J31" s="173">
        <v>58.27</v>
      </c>
      <c r="K31" s="155">
        <f t="shared" si="0"/>
        <v>1031.3800000000001</v>
      </c>
      <c r="L31" s="147">
        <v>0.22</v>
      </c>
      <c r="M31" s="147">
        <v>0.69159999999999999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60" x14ac:dyDescent="0.25">
      <c r="A32" s="165">
        <v>1</v>
      </c>
      <c r="B32" s="177">
        <f>IF(AND(G32&lt;&gt;"",H32&gt;0,I32&lt;&gt;"",J32&lt;&gt;0,K32&lt;&gt;0),COUNT($B$11:B31)+1,"")</f>
        <v>21</v>
      </c>
      <c r="C32" s="72"/>
      <c r="D32" s="140" t="s">
        <v>3776</v>
      </c>
      <c r="E32" s="179" t="s">
        <v>4035</v>
      </c>
      <c r="F32" s="106">
        <v>44287</v>
      </c>
      <c r="G32" s="66" t="s">
        <v>4039</v>
      </c>
      <c r="H32" s="173">
        <v>26.07</v>
      </c>
      <c r="I32" s="165" t="s">
        <v>3695</v>
      </c>
      <c r="J32" s="173">
        <v>109.8</v>
      </c>
      <c r="K32" s="155">
        <f t="shared" si="0"/>
        <v>2862.49</v>
      </c>
      <c r="L32" s="147">
        <v>0.22</v>
      </c>
      <c r="M32" s="147">
        <v>0.69159999999999999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30" x14ac:dyDescent="0.25">
      <c r="A33" s="165">
        <v>1</v>
      </c>
      <c r="B33" s="177">
        <f>IF(AND(G33&lt;&gt;"",H33&gt;0,I33&lt;&gt;"",J33&lt;&gt;0,K33&lt;&gt;0),COUNT($B$11:B32)+1,"")</f>
        <v>22</v>
      </c>
      <c r="C33" s="72"/>
      <c r="D33" s="140" t="s">
        <v>3776</v>
      </c>
      <c r="E33" s="179" t="s">
        <v>4036</v>
      </c>
      <c r="F33" s="106">
        <v>44287</v>
      </c>
      <c r="G33" s="66" t="s">
        <v>4040</v>
      </c>
      <c r="H33" s="173">
        <v>17.7</v>
      </c>
      <c r="I33" s="165" t="s">
        <v>3695</v>
      </c>
      <c r="J33" s="173">
        <v>183</v>
      </c>
      <c r="K33" s="155">
        <f t="shared" si="0"/>
        <v>3239.1</v>
      </c>
      <c r="L33" s="147">
        <v>0.22</v>
      </c>
      <c r="M33" s="147">
        <v>0.69159999999999999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ht="60" x14ac:dyDescent="0.25">
      <c r="A34" s="165">
        <v>1</v>
      </c>
      <c r="B34" s="177">
        <f>IF(AND(G34&lt;&gt;"",H34&gt;0,I34&lt;&gt;"",J34&lt;&gt;0,K34&lt;&gt;0),COUNT($B$11:B33)+1,"")</f>
        <v>23</v>
      </c>
      <c r="C34" s="72"/>
      <c r="D34" s="140" t="s">
        <v>3776</v>
      </c>
      <c r="E34" s="179" t="s">
        <v>4041</v>
      </c>
      <c r="F34" s="106">
        <v>44287</v>
      </c>
      <c r="G34" s="66" t="s">
        <v>4042</v>
      </c>
      <c r="H34" s="173">
        <v>1.44</v>
      </c>
      <c r="I34" s="165" t="s">
        <v>3695</v>
      </c>
      <c r="J34" s="173">
        <v>6.1</v>
      </c>
      <c r="K34" s="155">
        <f t="shared" si="0"/>
        <v>8.7799999999999994</v>
      </c>
      <c r="L34" s="147">
        <v>0.22</v>
      </c>
      <c r="M34" s="147">
        <v>0.69159999999999999</v>
      </c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ht="75" x14ac:dyDescent="0.25">
      <c r="A35" s="165">
        <v>1</v>
      </c>
      <c r="B35" s="177">
        <f>IF(AND(G35&lt;&gt;"",H35&gt;0,I35&lt;&gt;"",J35&lt;&gt;0,K35&lt;&gt;0),COUNT($B$11:B34)+1,"")</f>
        <v>24</v>
      </c>
      <c r="C35" s="72"/>
      <c r="D35" s="140" t="s">
        <v>3776</v>
      </c>
      <c r="E35" s="179">
        <v>87775</v>
      </c>
      <c r="F35" s="106">
        <v>44287</v>
      </c>
      <c r="G35" s="66" t="s">
        <v>4043</v>
      </c>
      <c r="H35" s="173">
        <v>1.44</v>
      </c>
      <c r="I35" s="165" t="s">
        <v>3695</v>
      </c>
      <c r="J35" s="173">
        <v>39.04</v>
      </c>
      <c r="K35" s="155">
        <f t="shared" si="0"/>
        <v>56.22</v>
      </c>
      <c r="L35" s="147">
        <v>0.22</v>
      </c>
      <c r="M35" s="147">
        <v>0.69159999999999999</v>
      </c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ht="45" x14ac:dyDescent="0.25">
      <c r="A36" s="165">
        <v>1</v>
      </c>
      <c r="B36" s="177">
        <f>IF(AND(G36&lt;&gt;"",H36&gt;0,I36&lt;&gt;"",J36&lt;&gt;0,K36&lt;&gt;0),COUNT($B$11:B35)+1,"")</f>
        <v>25</v>
      </c>
      <c r="C36" s="72"/>
      <c r="D36" s="140" t="s">
        <v>3776</v>
      </c>
      <c r="E36" s="179" t="s">
        <v>4044</v>
      </c>
      <c r="F36" s="106">
        <v>44287</v>
      </c>
      <c r="G36" s="66" t="s">
        <v>4047</v>
      </c>
      <c r="H36" s="173">
        <v>1597</v>
      </c>
      <c r="I36" s="165" t="s">
        <v>3695</v>
      </c>
      <c r="J36" s="173">
        <v>3.42</v>
      </c>
      <c r="K36" s="155">
        <f t="shared" si="0"/>
        <v>5461.74</v>
      </c>
      <c r="L36" s="147">
        <v>0.22</v>
      </c>
      <c r="M36" s="147">
        <v>0.69159999999999999</v>
      </c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ht="45" x14ac:dyDescent="0.25">
      <c r="A37" s="165">
        <v>1</v>
      </c>
      <c r="B37" s="177">
        <f>IF(AND(G37&lt;&gt;"",H37&gt;0,I37&lt;&gt;"",J37&lt;&gt;0,K37&lt;&gt;0),COUNT($B$11:B36)+1,"")</f>
        <v>26</v>
      </c>
      <c r="C37" s="72"/>
      <c r="D37" s="140" t="s">
        <v>3776</v>
      </c>
      <c r="E37" s="179" t="s">
        <v>4045</v>
      </c>
      <c r="F37" s="106">
        <v>44287</v>
      </c>
      <c r="G37" s="66" t="s">
        <v>4048</v>
      </c>
      <c r="H37" s="173">
        <v>35.979999999999997</v>
      </c>
      <c r="I37" s="165" t="s">
        <v>3695</v>
      </c>
      <c r="J37" s="173">
        <v>17.079999999999998</v>
      </c>
      <c r="K37" s="155">
        <f t="shared" si="0"/>
        <v>614.54</v>
      </c>
      <c r="L37" s="147">
        <v>0.22</v>
      </c>
      <c r="M37" s="147">
        <v>0.69159999999999999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ht="45" x14ac:dyDescent="0.25">
      <c r="A38" s="165">
        <v>1</v>
      </c>
      <c r="B38" s="177">
        <f>IF(AND(G38&lt;&gt;"",H38&gt;0,I38&lt;&gt;"",J38&lt;&gt;0,K38&lt;&gt;0),COUNT($B$11:B37)+1,"")</f>
        <v>27</v>
      </c>
      <c r="C38" s="72"/>
      <c r="D38" s="140" t="s">
        <v>3776</v>
      </c>
      <c r="E38" s="179" t="s">
        <v>4046</v>
      </c>
      <c r="F38" s="106">
        <v>44287</v>
      </c>
      <c r="G38" s="66" t="s">
        <v>4049</v>
      </c>
      <c r="H38" s="173">
        <v>319.39999999999998</v>
      </c>
      <c r="I38" s="165" t="s">
        <v>3695</v>
      </c>
      <c r="J38" s="173">
        <v>101.14</v>
      </c>
      <c r="K38" s="155">
        <f t="shared" si="0"/>
        <v>32304.12</v>
      </c>
      <c r="L38" s="147">
        <v>0.22</v>
      </c>
      <c r="M38" s="147">
        <v>0.69159999999999999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45" x14ac:dyDescent="0.25">
      <c r="A39" s="165">
        <v>1</v>
      </c>
      <c r="B39" s="177">
        <f>IF(AND(G39&lt;&gt;"",H39&gt;0,I39&lt;&gt;"",J39&lt;&gt;0,K39&lt;&gt;0),COUNT($B$11:B38)+1,"")</f>
        <v>28</v>
      </c>
      <c r="C39" s="72"/>
      <c r="D39" s="140" t="s">
        <v>3776</v>
      </c>
      <c r="E39" s="179">
        <v>94213</v>
      </c>
      <c r="F39" s="106">
        <v>44287</v>
      </c>
      <c r="G39" s="66" t="s">
        <v>4049</v>
      </c>
      <c r="H39" s="173">
        <v>1277.5999999999999</v>
      </c>
      <c r="I39" s="165" t="s">
        <v>3695</v>
      </c>
      <c r="J39" s="173">
        <v>101.14</v>
      </c>
      <c r="K39" s="155">
        <f t="shared" si="0"/>
        <v>129216.46</v>
      </c>
      <c r="L39" s="147">
        <v>0.22</v>
      </c>
      <c r="M39" s="147">
        <v>0.69159999999999999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ht="30" x14ac:dyDescent="0.25">
      <c r="A40" s="165">
        <v>1</v>
      </c>
      <c r="B40" s="177">
        <f>IF(AND(G40&lt;&gt;"",H40&gt;0,I40&lt;&gt;"",J40&lt;&gt;0,K40&lt;&gt;0),COUNT($B$11:B39)+1,"")</f>
        <v>29</v>
      </c>
      <c r="C40" s="72"/>
      <c r="D40" s="140" t="s">
        <v>3776</v>
      </c>
      <c r="E40" s="179" t="s">
        <v>4050</v>
      </c>
      <c r="F40" s="106">
        <v>44287</v>
      </c>
      <c r="G40" s="66" t="s">
        <v>4054</v>
      </c>
      <c r="H40" s="173">
        <v>828</v>
      </c>
      <c r="I40" s="165" t="s">
        <v>3695</v>
      </c>
      <c r="J40" s="173">
        <v>64.05</v>
      </c>
      <c r="K40" s="155">
        <f t="shared" si="0"/>
        <v>53033.4</v>
      </c>
      <c r="L40" s="147">
        <v>0.22</v>
      </c>
      <c r="M40" s="147">
        <v>0.69159999999999999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ht="60" x14ac:dyDescent="0.25">
      <c r="A41" s="165">
        <v>1</v>
      </c>
      <c r="B41" s="177">
        <f>IF(AND(G41&lt;&gt;"",H41&gt;0,I41&lt;&gt;"",J41&lt;&gt;0,K41&lt;&gt;0),COUNT($B$11:B40)+1,"")</f>
        <v>30</v>
      </c>
      <c r="C41" s="72"/>
      <c r="D41" s="140" t="s">
        <v>3776</v>
      </c>
      <c r="E41" s="179" t="s">
        <v>4051</v>
      </c>
      <c r="F41" s="106">
        <v>44287</v>
      </c>
      <c r="G41" s="66" t="s">
        <v>4055</v>
      </c>
      <c r="H41" s="173">
        <v>828</v>
      </c>
      <c r="I41" s="165" t="s">
        <v>3694</v>
      </c>
      <c r="J41" s="173">
        <v>28.06</v>
      </c>
      <c r="K41" s="155">
        <f t="shared" si="0"/>
        <v>23233.68</v>
      </c>
      <c r="L41" s="147">
        <v>0.22</v>
      </c>
      <c r="M41" s="147">
        <v>0.69159999999999999</v>
      </c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ht="30" x14ac:dyDescent="0.25">
      <c r="A42" s="165">
        <v>1</v>
      </c>
      <c r="B42" s="177">
        <f>IF(AND(G42&lt;&gt;"",H42&gt;0,I42&lt;&gt;"",J42&lt;&gt;0,K42&lt;&gt;0),COUNT($B$11:B41)+1,"")</f>
        <v>31</v>
      </c>
      <c r="C42" s="72"/>
      <c r="D42" s="140" t="s">
        <v>3776</v>
      </c>
      <c r="E42" s="179" t="s">
        <v>4052</v>
      </c>
      <c r="F42" s="106">
        <v>44287</v>
      </c>
      <c r="G42" s="66" t="s">
        <v>4056</v>
      </c>
      <c r="H42" s="173">
        <v>527.39</v>
      </c>
      <c r="I42" s="165" t="s">
        <v>3695</v>
      </c>
      <c r="J42" s="173">
        <v>0.49</v>
      </c>
      <c r="K42" s="155">
        <f t="shared" si="0"/>
        <v>258.42</v>
      </c>
      <c r="L42" s="147">
        <v>0.22</v>
      </c>
      <c r="M42" s="147">
        <v>0.69159999999999999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ht="30" x14ac:dyDescent="0.25">
      <c r="A43" s="165">
        <v>1</v>
      </c>
      <c r="B43" s="177">
        <f>IF(AND(G43&lt;&gt;"",H43&gt;0,I43&lt;&gt;"",J43&lt;&gt;0,K43&lt;&gt;0),COUNT($B$11:B42)+1,"")</f>
        <v>32</v>
      </c>
      <c r="C43" s="72"/>
      <c r="D43" s="140" t="s">
        <v>3776</v>
      </c>
      <c r="E43" s="179" t="s">
        <v>4053</v>
      </c>
      <c r="F43" s="106">
        <v>44287</v>
      </c>
      <c r="G43" s="66" t="s">
        <v>4057</v>
      </c>
      <c r="H43" s="173">
        <v>42.5</v>
      </c>
      <c r="I43" s="165" t="s">
        <v>3695</v>
      </c>
      <c r="J43" s="173">
        <v>26.14</v>
      </c>
      <c r="K43" s="155">
        <f t="shared" si="0"/>
        <v>1110.95</v>
      </c>
      <c r="L43" s="147">
        <v>0.22</v>
      </c>
      <c r="M43" s="147">
        <v>0.69159999999999999</v>
      </c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ht="30" x14ac:dyDescent="0.25">
      <c r="A44" s="165">
        <v>1</v>
      </c>
      <c r="B44" s="177">
        <f>IF(AND(G44&lt;&gt;"",H44&gt;0,I44&lt;&gt;"",J44&lt;&gt;0,K44&lt;&gt;0),COUNT($B$11:B43)+1,"")</f>
        <v>33</v>
      </c>
      <c r="C44" s="72"/>
      <c r="D44" s="140" t="s">
        <v>3776</v>
      </c>
      <c r="E44" s="179" t="s">
        <v>4058</v>
      </c>
      <c r="F44" s="106">
        <v>44287</v>
      </c>
      <c r="G44" s="66" t="s">
        <v>4061</v>
      </c>
      <c r="H44" s="173">
        <v>257.7</v>
      </c>
      <c r="I44" s="165" t="s">
        <v>3695</v>
      </c>
      <c r="J44" s="173">
        <v>1.83</v>
      </c>
      <c r="K44" s="155">
        <f t="shared" si="0"/>
        <v>471.59</v>
      </c>
      <c r="L44" s="147">
        <v>0.22</v>
      </c>
      <c r="M44" s="147">
        <v>0.69159999999999999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ht="30" x14ac:dyDescent="0.25">
      <c r="A45" s="165">
        <v>1</v>
      </c>
      <c r="B45" s="177">
        <f>IF(AND(G45&lt;&gt;"",H45&gt;0,I45&lt;&gt;"",J45&lt;&gt;0,K45&lt;&gt;0),COUNT($B$11:B44)+1,"")</f>
        <v>34</v>
      </c>
      <c r="C45" s="72"/>
      <c r="D45" s="140" t="s">
        <v>3776</v>
      </c>
      <c r="E45" s="179" t="s">
        <v>4059</v>
      </c>
      <c r="F45" s="106">
        <v>44287</v>
      </c>
      <c r="G45" s="66" t="s">
        <v>4062</v>
      </c>
      <c r="H45" s="173">
        <v>267.52999999999997</v>
      </c>
      <c r="I45" s="165" t="s">
        <v>3695</v>
      </c>
      <c r="J45" s="173">
        <v>2.5499999999999998</v>
      </c>
      <c r="K45" s="155">
        <f t="shared" si="0"/>
        <v>682.2</v>
      </c>
      <c r="L45" s="147">
        <v>0.22</v>
      </c>
      <c r="M45" s="147">
        <v>0.69159999999999999</v>
      </c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ht="30" x14ac:dyDescent="0.25">
      <c r="A46" s="165">
        <v>1</v>
      </c>
      <c r="B46" s="177">
        <f>IF(AND(G46&lt;&gt;"",H46&gt;0,I46&lt;&gt;"",J46&lt;&gt;0,K46&lt;&gt;0),COUNT($B$11:B45)+1,"")</f>
        <v>35</v>
      </c>
      <c r="C46" s="72"/>
      <c r="D46" s="140" t="s">
        <v>3776</v>
      </c>
      <c r="E46" s="179" t="s">
        <v>4060</v>
      </c>
      <c r="F46" s="106">
        <v>44287</v>
      </c>
      <c r="G46" s="66" t="s">
        <v>4063</v>
      </c>
      <c r="H46" s="173">
        <v>267.52999999999997</v>
      </c>
      <c r="I46" s="165" t="s">
        <v>3695</v>
      </c>
      <c r="J46" s="173">
        <v>16.2</v>
      </c>
      <c r="K46" s="155">
        <f t="shared" si="0"/>
        <v>4333.99</v>
      </c>
      <c r="L46" s="147">
        <v>0.22</v>
      </c>
      <c r="M46" s="147">
        <v>0.69159999999999999</v>
      </c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ht="30" x14ac:dyDescent="0.25">
      <c r="A47" s="165">
        <v>1</v>
      </c>
      <c r="B47" s="177">
        <f>IF(AND(G47&lt;&gt;"",H47&gt;0,I47&lt;&gt;"",J47&lt;&gt;0,K47&lt;&gt;0),COUNT($B$11:B46)+1,"")</f>
        <v>36</v>
      </c>
      <c r="C47" s="72"/>
      <c r="D47" s="140" t="s">
        <v>3776</v>
      </c>
      <c r="E47" s="179" t="s">
        <v>4064</v>
      </c>
      <c r="F47" s="106">
        <v>44287</v>
      </c>
      <c r="G47" s="66" t="s">
        <v>4066</v>
      </c>
      <c r="H47" s="173">
        <v>17.7</v>
      </c>
      <c r="I47" s="165" t="s">
        <v>3695</v>
      </c>
      <c r="J47" s="173">
        <v>5.73</v>
      </c>
      <c r="K47" s="155">
        <f t="shared" si="0"/>
        <v>101.42</v>
      </c>
      <c r="L47" s="147">
        <v>0.22</v>
      </c>
      <c r="M47" s="147">
        <v>0.69159999999999999</v>
      </c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ht="30" x14ac:dyDescent="0.25">
      <c r="A48" s="165">
        <v>1</v>
      </c>
      <c r="B48" s="177">
        <f>IF(AND(G48&lt;&gt;"",H48&gt;0,I48&lt;&gt;"",J48&lt;&gt;0,K48&lt;&gt;0),COUNT($B$11:B47)+1,"")</f>
        <v>37</v>
      </c>
      <c r="C48" s="72"/>
      <c r="D48" s="140" t="s">
        <v>3776</v>
      </c>
      <c r="E48" s="179" t="s">
        <v>4065</v>
      </c>
      <c r="F48" s="106">
        <v>44287</v>
      </c>
      <c r="G48" s="66" t="s">
        <v>4067</v>
      </c>
      <c r="H48" s="173">
        <v>828</v>
      </c>
      <c r="I48" s="165" t="s">
        <v>3695</v>
      </c>
      <c r="J48" s="173">
        <v>2.0099999999999998</v>
      </c>
      <c r="K48" s="155">
        <f t="shared" si="0"/>
        <v>1664.28</v>
      </c>
      <c r="L48" s="147">
        <v>0.22</v>
      </c>
      <c r="M48" s="147">
        <v>0.69159999999999999</v>
      </c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x14ac:dyDescent="0.25">
      <c r="A49" s="165"/>
      <c r="B49" s="177" t="str">
        <f>IF(AND(G49&lt;&gt;"",H49&gt;0,I49&lt;&gt;"",J49&lt;&gt;0,K49&lt;&gt;0),COUNT($B$11:B48)+1,"")</f>
        <v/>
      </c>
      <c r="C49" s="72"/>
      <c r="D49" s="140"/>
      <c r="E49" s="179"/>
      <c r="F49" s="106"/>
      <c r="G49" s="66"/>
      <c r="H49" s="173"/>
      <c r="I49" s="165"/>
      <c r="J49" s="173"/>
      <c r="K49" s="155" t="str">
        <f t="shared" si="0"/>
        <v/>
      </c>
      <c r="L49" s="147"/>
      <c r="M49" s="147"/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x14ac:dyDescent="0.25">
      <c r="A50" s="165"/>
      <c r="B50" s="177" t="str">
        <f>IF(AND(G50&lt;&gt;"",H50&gt;0,I50&lt;&gt;"",J50&lt;&gt;0,K50&lt;&gt;0),COUNT($B$11:B49)+1,"")</f>
        <v/>
      </c>
      <c r="C50" s="72"/>
      <c r="D50" s="140"/>
      <c r="E50" s="179"/>
      <c r="F50" s="106"/>
      <c r="G50" s="66"/>
      <c r="H50" s="173"/>
      <c r="I50" s="165"/>
      <c r="J50" s="173"/>
      <c r="K50" s="155" t="str">
        <f t="shared" si="0"/>
        <v/>
      </c>
      <c r="L50" s="147"/>
      <c r="M50" s="147"/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x14ac:dyDescent="0.25">
      <c r="A51" s="165"/>
      <c r="B51" s="177" t="str">
        <f>IF(AND(G51&lt;&gt;"",H51&gt;0,I51&lt;&gt;"",J51&lt;&gt;0,K51&lt;&gt;0),COUNT($B$11:B50)+1,"")</f>
        <v/>
      </c>
      <c r="C51" s="72"/>
      <c r="D51" s="140"/>
      <c r="E51" s="179"/>
      <c r="F51" s="106"/>
      <c r="G51" s="66"/>
      <c r="H51" s="173"/>
      <c r="I51" s="165"/>
      <c r="J51" s="173"/>
      <c r="K51" s="155" t="str">
        <f t="shared" si="0"/>
        <v/>
      </c>
      <c r="L51" s="147"/>
      <c r="M51" s="147"/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x14ac:dyDescent="0.25">
      <c r="A52" s="165"/>
      <c r="B52" s="177" t="str">
        <f>IF(AND(G52&lt;&gt;"",H52&gt;0,I52&lt;&gt;"",J52&lt;&gt;0,K52&lt;&gt;0),COUNT($B$11:B51)+1,"")</f>
        <v/>
      </c>
      <c r="C52" s="72"/>
      <c r="D52" s="140"/>
      <c r="E52" s="179"/>
      <c r="F52" s="106"/>
      <c r="G52" s="66"/>
      <c r="H52" s="173"/>
      <c r="I52" s="165"/>
      <c r="J52" s="173"/>
      <c r="K52" s="155" t="str">
        <f t="shared" si="0"/>
        <v/>
      </c>
      <c r="L52" s="147"/>
      <c r="M52" s="147"/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25">
      <c r="A53" s="165"/>
      <c r="B53" s="177" t="str">
        <f>IF(AND(G53&lt;&gt;"",H53&gt;0,I53&lt;&gt;"",J53&lt;&gt;0,K53&lt;&gt;0),COUNT($B$11:B52)+1,"")</f>
        <v/>
      </c>
      <c r="C53" s="72"/>
      <c r="D53" s="140"/>
      <c r="E53" s="179"/>
      <c r="F53" s="106"/>
      <c r="G53" s="66"/>
      <c r="H53" s="173"/>
      <c r="I53" s="165"/>
      <c r="J53" s="173"/>
      <c r="K53" s="155" t="str">
        <f t="shared" si="0"/>
        <v/>
      </c>
      <c r="L53" s="147"/>
      <c r="M53" s="147"/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x14ac:dyDescent="0.25">
      <c r="A54" s="165"/>
      <c r="B54" s="177" t="str">
        <f>IF(AND(G54&lt;&gt;"",H54&gt;0,I54&lt;&gt;"",J54&lt;&gt;0,K54&lt;&gt;0),COUNT($B$11:B53)+1,"")</f>
        <v/>
      </c>
      <c r="C54" s="72"/>
      <c r="D54" s="140"/>
      <c r="E54" s="179"/>
      <c r="F54" s="106"/>
      <c r="G54" s="66"/>
      <c r="H54" s="173"/>
      <c r="I54" s="165"/>
      <c r="J54" s="173"/>
      <c r="K54" s="155" t="str">
        <f t="shared" si="0"/>
        <v/>
      </c>
      <c r="L54" s="147"/>
      <c r="M54" s="147"/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x14ac:dyDescent="0.25">
      <c r="A55" s="165"/>
      <c r="B55" s="177" t="str">
        <f>IF(AND(G55&lt;&gt;"",H55&gt;0,I55&lt;&gt;"",J55&lt;&gt;0,K55&lt;&gt;0),COUNT($B$11:B54)+1,"")</f>
        <v/>
      </c>
      <c r="C55" s="72"/>
      <c r="D55" s="140"/>
      <c r="E55" s="179"/>
      <c r="F55" s="106"/>
      <c r="G55" s="66"/>
      <c r="H55" s="173"/>
      <c r="I55" s="165"/>
      <c r="J55" s="173"/>
      <c r="K55" s="155" t="str">
        <f t="shared" si="0"/>
        <v/>
      </c>
      <c r="L55" s="147"/>
      <c r="M55" s="147"/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x14ac:dyDescent="0.25">
      <c r="A56" s="165"/>
      <c r="B56" s="177" t="str">
        <f>IF(AND(G56&lt;&gt;"",H56&gt;0,I56&lt;&gt;"",J56&lt;&gt;0,K56&lt;&gt;0),COUNT($B$11:B55)+1,"")</f>
        <v/>
      </c>
      <c r="C56" s="72"/>
      <c r="D56" s="140"/>
      <c r="E56" s="179"/>
      <c r="F56" s="106"/>
      <c r="G56" s="66"/>
      <c r="H56" s="173"/>
      <c r="I56" s="165"/>
      <c r="J56" s="173"/>
      <c r="K56" s="155" t="str">
        <f t="shared" si="0"/>
        <v/>
      </c>
      <c r="L56" s="147"/>
      <c r="M56" s="147"/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x14ac:dyDescent="0.25">
      <c r="A57" s="165"/>
      <c r="B57" s="177" t="str">
        <f>IF(AND(G57&lt;&gt;"",H57&gt;0,I57&lt;&gt;"",J57&lt;&gt;0,K57&lt;&gt;0),COUNT($B$11:B56)+1,"")</f>
        <v/>
      </c>
      <c r="C57" s="72"/>
      <c r="D57" s="140"/>
      <c r="E57" s="179"/>
      <c r="F57" s="106"/>
      <c r="G57" s="66"/>
      <c r="H57" s="173"/>
      <c r="I57" s="165"/>
      <c r="J57" s="173"/>
      <c r="K57" s="155" t="str">
        <f t="shared" si="0"/>
        <v/>
      </c>
      <c r="L57" s="147"/>
      <c r="M57" s="147"/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5"/>
      <c r="B58" s="177" t="str">
        <f>IF(AND(G58&lt;&gt;"",H58&gt;0,I58&lt;&gt;"",J58&lt;&gt;0,K58&lt;&gt;0),COUNT($B$11:B57)+1,"")</f>
        <v/>
      </c>
      <c r="C58" s="72"/>
      <c r="D58" s="140"/>
      <c r="E58" s="179"/>
      <c r="F58" s="106"/>
      <c r="G58" s="66"/>
      <c r="H58" s="173"/>
      <c r="I58" s="165"/>
      <c r="J58" s="173"/>
      <c r="K58" s="155" t="str">
        <f t="shared" si="0"/>
        <v/>
      </c>
      <c r="L58" s="147"/>
      <c r="M58" s="147"/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x14ac:dyDescent="0.25">
      <c r="A59" s="165"/>
      <c r="B59" s="177" t="str">
        <f>IF(AND(G59&lt;&gt;"",H59&gt;0,I59&lt;&gt;"",J59&lt;&gt;0,K59&lt;&gt;0),COUNT($B$11:B58)+1,"")</f>
        <v/>
      </c>
      <c r="C59" s="72"/>
      <c r="D59" s="140"/>
      <c r="E59" s="179"/>
      <c r="F59" s="106"/>
      <c r="G59" s="66"/>
      <c r="H59" s="173"/>
      <c r="I59" s="165"/>
      <c r="J59" s="173"/>
      <c r="K59" s="155" t="str">
        <f t="shared" si="0"/>
        <v/>
      </c>
      <c r="L59" s="147"/>
      <c r="M59" s="147"/>
      <c r="N59" s="72"/>
      <c r="O59" s="178" t="str">
        <f ca="1">IF(N59="","", INDIRECT("base!"&amp;ADDRESS(MATCH(N59,base!$C$2:'base'!$C$133,0)+1,4,4)))</f>
        <v/>
      </c>
      <c r="P59" s="66"/>
      <c r="Q59" s="178" t="str">
        <f ca="1">IF(P59="","", INDIRECT("base!"&amp;ADDRESS(MATCH(CONCATENATE(N59,"|",P59),base!$G$2:'base'!$G$1817,0)+1,6,4)))</f>
        <v/>
      </c>
      <c r="R59" s="66"/>
    </row>
    <row r="60" spans="1:18" x14ac:dyDescent="0.25">
      <c r="A60" s="165"/>
      <c r="B60" s="177" t="str">
        <f>IF(AND(G60&lt;&gt;"",H60&gt;0,I60&lt;&gt;"",J60&lt;&gt;0,K60&lt;&gt;0),COUNT($B$11:B59)+1,"")</f>
        <v/>
      </c>
      <c r="C60" s="72"/>
      <c r="D60" s="140"/>
      <c r="E60" s="179"/>
      <c r="F60" s="106"/>
      <c r="G60" s="66"/>
      <c r="H60" s="173"/>
      <c r="I60" s="165"/>
      <c r="J60" s="173"/>
      <c r="K60" s="155" t="str">
        <f t="shared" si="0"/>
        <v/>
      </c>
      <c r="L60" s="147"/>
      <c r="M60" s="147"/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x14ac:dyDescent="0.25">
      <c r="A61" s="165"/>
      <c r="B61" s="177" t="str">
        <f>IF(AND(G61&lt;&gt;"",H61&gt;0,I61&lt;&gt;"",J61&lt;&gt;0,K61&lt;&gt;0),COUNT($B$11:B60)+1,"")</f>
        <v/>
      </c>
      <c r="C61" s="72"/>
      <c r="D61" s="140"/>
      <c r="E61" s="179"/>
      <c r="F61" s="106"/>
      <c r="G61" s="66"/>
      <c r="H61" s="173"/>
      <c r="I61" s="165"/>
      <c r="J61" s="173"/>
      <c r="K61" s="155" t="str">
        <f t="shared" si="0"/>
        <v/>
      </c>
      <c r="L61" s="147"/>
      <c r="M61" s="147"/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x14ac:dyDescent="0.25">
      <c r="A62" s="165"/>
      <c r="B62" s="177" t="str">
        <f>IF(AND(G62&lt;&gt;"",H62&gt;0,I62&lt;&gt;"",J62&lt;&gt;0,K62&lt;&gt;0),COUNT($B$11:B61)+1,"")</f>
        <v/>
      </c>
      <c r="C62" s="72"/>
      <c r="D62" s="140"/>
      <c r="E62" s="179"/>
      <c r="F62" s="106"/>
      <c r="G62" s="66"/>
      <c r="H62" s="173"/>
      <c r="I62" s="165"/>
      <c r="J62" s="173"/>
      <c r="K62" s="155" t="str">
        <f t="shared" si="0"/>
        <v/>
      </c>
      <c r="L62" s="147"/>
      <c r="M62" s="147"/>
      <c r="N62" s="72"/>
      <c r="O62" s="178" t="str">
        <f ca="1">IF(N62="","", INDIRECT("base!"&amp;ADDRESS(MATCH(N62,base!$C$2:'base'!$C$133,0)+1,4,4)))</f>
        <v/>
      </c>
      <c r="P62" s="66"/>
      <c r="Q62" s="178" t="str">
        <f ca="1">IF(P62="","", INDIRECT("base!"&amp;ADDRESS(MATCH(CONCATENATE(N62,"|",P62),base!$G$2:'base'!$G$1817,0)+1,6,4)))</f>
        <v/>
      </c>
      <c r="R62" s="66"/>
    </row>
    <row r="63" spans="1:18" x14ac:dyDescent="0.25">
      <c r="A63" s="165"/>
      <c r="B63" s="177" t="str">
        <f>IF(AND(G63&lt;&gt;"",H63&gt;0,I63&lt;&gt;"",J63&lt;&gt;0,K63&lt;&gt;0),COUNT($B$11:B62)+1,"")</f>
        <v/>
      </c>
      <c r="C63" s="72"/>
      <c r="D63" s="140"/>
      <c r="E63" s="179"/>
      <c r="F63" s="106"/>
      <c r="G63" s="66"/>
      <c r="H63" s="173"/>
      <c r="I63" s="165"/>
      <c r="J63" s="173"/>
      <c r="K63" s="155" t="str">
        <f t="shared" si="0"/>
        <v/>
      </c>
      <c r="L63" s="147"/>
      <c r="M63" s="147"/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x14ac:dyDescent="0.25">
      <c r="A64" s="165"/>
      <c r="B64" s="177" t="str">
        <f>IF(AND(G64&lt;&gt;"",H64&gt;0,I64&lt;&gt;"",J64&lt;&gt;0,K64&lt;&gt;0),COUNT($B$11:B63)+1,"")</f>
        <v/>
      </c>
      <c r="C64" s="72"/>
      <c r="D64" s="140"/>
      <c r="E64" s="179"/>
      <c r="F64" s="106"/>
      <c r="G64" s="66"/>
      <c r="H64" s="173"/>
      <c r="I64" s="165"/>
      <c r="J64" s="173"/>
      <c r="K64" s="155" t="str">
        <f t="shared" si="0"/>
        <v/>
      </c>
      <c r="L64" s="147"/>
      <c r="M64" s="147"/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x14ac:dyDescent="0.25">
      <c r="A65" s="165"/>
      <c r="B65" s="177" t="str">
        <f>IF(AND(G65&lt;&gt;"",H65&gt;0,I65&lt;&gt;"",J65&lt;&gt;0,K65&lt;&gt;0),COUNT($B$11:B64)+1,"")</f>
        <v/>
      </c>
      <c r="C65" s="72"/>
      <c r="D65" s="140"/>
      <c r="E65" s="179"/>
      <c r="F65" s="106"/>
      <c r="G65" s="66"/>
      <c r="H65" s="173"/>
      <c r="I65" s="165"/>
      <c r="J65" s="173"/>
      <c r="K65" s="155" t="str">
        <f t="shared" si="0"/>
        <v/>
      </c>
      <c r="L65" s="147"/>
      <c r="M65" s="147"/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x14ac:dyDescent="0.25">
      <c r="A66" s="165"/>
      <c r="B66" s="177" t="str">
        <f>IF(AND(G66&lt;&gt;"",H66&gt;0,I66&lt;&gt;"",J66&lt;&gt;0,K66&lt;&gt;0),COUNT($B$11:B65)+1,"")</f>
        <v/>
      </c>
      <c r="C66" s="72"/>
      <c r="D66" s="140"/>
      <c r="E66" s="179"/>
      <c r="F66" s="106"/>
      <c r="G66" s="66"/>
      <c r="H66" s="173"/>
      <c r="I66" s="165"/>
      <c r="J66" s="173"/>
      <c r="K66" s="155" t="str">
        <f t="shared" si="0"/>
        <v/>
      </c>
      <c r="L66" s="147"/>
      <c r="M66" s="147"/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x14ac:dyDescent="0.25">
      <c r="A67" s="165"/>
      <c r="B67" s="177" t="str">
        <f>IF(AND(G67&lt;&gt;"",H67&gt;0,I67&lt;&gt;"",J67&lt;&gt;0,K67&lt;&gt;0),COUNT($B$11:B66)+1,"")</f>
        <v/>
      </c>
      <c r="C67" s="72"/>
      <c r="D67" s="140"/>
      <c r="E67" s="179"/>
      <c r="F67" s="106"/>
      <c r="G67" s="66"/>
      <c r="H67" s="173"/>
      <c r="I67" s="165"/>
      <c r="J67" s="173"/>
      <c r="K67" s="155" t="str">
        <f t="shared" si="0"/>
        <v/>
      </c>
      <c r="L67" s="147"/>
      <c r="M67" s="147"/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x14ac:dyDescent="0.25">
      <c r="A68" s="165"/>
      <c r="B68" s="177" t="str">
        <f>IF(AND(G68&lt;&gt;"",H68&gt;0,I68&lt;&gt;"",J68&lt;&gt;0,K68&lt;&gt;0),COUNT($B$11:B67)+1,"")</f>
        <v/>
      </c>
      <c r="C68" s="72"/>
      <c r="D68" s="140"/>
      <c r="E68" s="179"/>
      <c r="F68" s="106"/>
      <c r="G68" s="66"/>
      <c r="H68" s="173"/>
      <c r="I68" s="165"/>
      <c r="J68" s="173"/>
      <c r="K68" s="155" t="str">
        <f t="shared" si="0"/>
        <v/>
      </c>
      <c r="L68" s="147"/>
      <c r="M68" s="147"/>
      <c r="N68" s="72"/>
      <c r="O68" s="178" t="str">
        <f ca="1">IF(N68="","", INDIRECT("base!"&amp;ADDRESS(MATCH(N68,base!$C$2:'base'!$C$133,0)+1,4,4)))</f>
        <v/>
      </c>
      <c r="P68" s="66"/>
      <c r="Q68" s="178" t="str">
        <f ca="1">IF(P68="","", INDIRECT("base!"&amp;ADDRESS(MATCH(CONCATENATE(N68,"|",P68),base!$G$2:'base'!$G$1817,0)+1,6,4)))</f>
        <v/>
      </c>
      <c r="R68" s="66"/>
    </row>
    <row r="69" spans="1:18" x14ac:dyDescent="0.25">
      <c r="A69" s="165"/>
      <c r="B69" s="177" t="str">
        <f>IF(AND(G69&lt;&gt;"",H69&gt;0,I69&lt;&gt;"",J69&lt;&gt;0,K69&lt;&gt;0),COUNT($B$11:B68)+1,"")</f>
        <v/>
      </c>
      <c r="C69" s="72"/>
      <c r="D69" s="140"/>
      <c r="E69" s="179"/>
      <c r="F69" s="106"/>
      <c r="G69" s="66"/>
      <c r="H69" s="173"/>
      <c r="I69" s="165"/>
      <c r="J69" s="173"/>
      <c r="K69" s="155" t="str">
        <f t="shared" si="0"/>
        <v/>
      </c>
      <c r="L69" s="147"/>
      <c r="M69" s="147"/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x14ac:dyDescent="0.25">
      <c r="A70" s="165"/>
      <c r="B70" s="177" t="str">
        <f>IF(AND(G70&lt;&gt;"",H70&gt;0,I70&lt;&gt;"",J70&lt;&gt;0,K70&lt;&gt;0),COUNT($B$11:B69)+1,"")</f>
        <v/>
      </c>
      <c r="C70" s="72"/>
      <c r="D70" s="140"/>
      <c r="E70" s="179"/>
      <c r="F70" s="106"/>
      <c r="G70" s="66"/>
      <c r="H70" s="173"/>
      <c r="I70" s="165"/>
      <c r="J70" s="173"/>
      <c r="K70" s="155" t="str">
        <f t="shared" si="0"/>
        <v/>
      </c>
      <c r="L70" s="147"/>
      <c r="M70" s="147"/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x14ac:dyDescent="0.25">
      <c r="A71" s="165"/>
      <c r="B71" s="177" t="str">
        <f>IF(AND(G71&lt;&gt;"",H71&gt;0,I71&lt;&gt;"",J71&lt;&gt;0,K71&lt;&gt;0),COUNT($B$11:B70)+1,"")</f>
        <v/>
      </c>
      <c r="C71" s="72"/>
      <c r="D71" s="140"/>
      <c r="E71" s="179"/>
      <c r="F71" s="106"/>
      <c r="G71" s="66"/>
      <c r="H71" s="173"/>
      <c r="I71" s="165"/>
      <c r="J71" s="173"/>
      <c r="K71" s="155" t="str">
        <f t="shared" ref="K71:K105" si="1">IFERROR(IF(H71*J71&lt;&gt;0,ROUND(ROUND(H71,4)*ROUND(J71,4),2),""),"")</f>
        <v/>
      </c>
      <c r="L71" s="147"/>
      <c r="M71" s="147"/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x14ac:dyDescent="0.25">
      <c r="A72" s="165"/>
      <c r="B72" s="177" t="str">
        <f>IF(AND(G72&lt;&gt;"",H72&gt;0,I72&lt;&gt;"",J72&lt;&gt;0,K72&lt;&gt;0),COUNT($B$11:B71)+1,"")</f>
        <v/>
      </c>
      <c r="C72" s="72"/>
      <c r="D72" s="140"/>
      <c r="E72" s="179"/>
      <c r="F72" s="106"/>
      <c r="G72" s="66"/>
      <c r="H72" s="173"/>
      <c r="I72" s="165"/>
      <c r="J72" s="173"/>
      <c r="K72" s="155" t="str">
        <f t="shared" si="1"/>
        <v/>
      </c>
      <c r="L72" s="147"/>
      <c r="M72" s="147"/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x14ac:dyDescent="0.25">
      <c r="A73" s="165"/>
      <c r="B73" s="177" t="str">
        <f>IF(AND(G73&lt;&gt;"",H73&gt;0,I73&lt;&gt;"",J73&lt;&gt;0,K73&lt;&gt;0),COUNT($B$11:B72)+1,"")</f>
        <v/>
      </c>
      <c r="C73" s="72"/>
      <c r="D73" s="140"/>
      <c r="E73" s="179"/>
      <c r="F73" s="106"/>
      <c r="G73" s="66"/>
      <c r="H73" s="173"/>
      <c r="I73" s="165"/>
      <c r="J73" s="173"/>
      <c r="K73" s="155" t="str">
        <f t="shared" si="1"/>
        <v/>
      </c>
      <c r="L73" s="147"/>
      <c r="M73" s="147"/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x14ac:dyDescent="0.25">
      <c r="A74" s="165"/>
      <c r="B74" s="177" t="str">
        <f>IF(AND(G74&lt;&gt;"",H74&gt;0,I74&lt;&gt;"",J74&lt;&gt;0,K74&lt;&gt;0),COUNT($B$11:B73)+1,"")</f>
        <v/>
      </c>
      <c r="C74" s="72"/>
      <c r="D74" s="140"/>
      <c r="E74" s="179"/>
      <c r="F74" s="106"/>
      <c r="G74" s="66"/>
      <c r="H74" s="173"/>
      <c r="I74" s="165"/>
      <c r="J74" s="173"/>
      <c r="K74" s="155" t="str">
        <f t="shared" si="1"/>
        <v/>
      </c>
      <c r="L74" s="147"/>
      <c r="M74" s="147"/>
      <c r="N74" s="72"/>
      <c r="O74" s="178" t="str">
        <f ca="1">IF(N74="","", INDIRECT("base!"&amp;ADDRESS(MATCH(N74,base!$C$2:'base'!$C$133,0)+1,4,4)))</f>
        <v/>
      </c>
      <c r="P74" s="66"/>
      <c r="Q74" s="178" t="str">
        <f ca="1">IF(P74="","", INDIRECT("base!"&amp;ADDRESS(MATCH(CONCATENATE(N74,"|",P74),base!$G$2:'base'!$G$1817,0)+1,6,4)))</f>
        <v/>
      </c>
      <c r="R74" s="66"/>
    </row>
    <row r="75" spans="1:18" x14ac:dyDescent="0.25">
      <c r="A75" s="165"/>
      <c r="B75" s="177" t="str">
        <f>IF(AND(G75&lt;&gt;"",H75&gt;0,I75&lt;&gt;"",J75&lt;&gt;0,K75&lt;&gt;0),COUNT($B$11:B74)+1,"")</f>
        <v/>
      </c>
      <c r="C75" s="72"/>
      <c r="D75" s="140"/>
      <c r="E75" s="179"/>
      <c r="F75" s="106"/>
      <c r="G75" s="66"/>
      <c r="H75" s="173"/>
      <c r="I75" s="165"/>
      <c r="J75" s="173"/>
      <c r="K75" s="155" t="str">
        <f t="shared" si="1"/>
        <v/>
      </c>
      <c r="L75" s="147"/>
      <c r="M75" s="147"/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x14ac:dyDescent="0.25">
      <c r="A76" s="165"/>
      <c r="B76" s="177" t="str">
        <f>IF(AND(G76&lt;&gt;"",H76&gt;0,I76&lt;&gt;"",J76&lt;&gt;0,K76&lt;&gt;0),COUNT($B$11:B75)+1,"")</f>
        <v/>
      </c>
      <c r="C76" s="72"/>
      <c r="D76" s="140"/>
      <c r="E76" s="179"/>
      <c r="F76" s="106"/>
      <c r="G76" s="66"/>
      <c r="H76" s="173"/>
      <c r="I76" s="165"/>
      <c r="J76" s="173"/>
      <c r="K76" s="155" t="str">
        <f t="shared" si="1"/>
        <v/>
      </c>
      <c r="L76" s="147"/>
      <c r="M76" s="147"/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x14ac:dyDescent="0.25">
      <c r="A77" s="165"/>
      <c r="B77" s="177" t="str">
        <f>IF(AND(G77&lt;&gt;"",H77&gt;0,I77&lt;&gt;"",J77&lt;&gt;0,K77&lt;&gt;0),COUNT($B$11:B76)+1,"")</f>
        <v/>
      </c>
      <c r="C77" s="72"/>
      <c r="D77" s="140"/>
      <c r="E77" s="179"/>
      <c r="F77" s="106"/>
      <c r="G77" s="66"/>
      <c r="H77" s="173"/>
      <c r="I77" s="165"/>
      <c r="J77" s="173"/>
      <c r="K77" s="155" t="str">
        <f t="shared" si="1"/>
        <v/>
      </c>
      <c r="L77" s="147"/>
      <c r="M77" s="147"/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x14ac:dyDescent="0.25">
      <c r="A78" s="165"/>
      <c r="B78" s="177" t="str">
        <f>IF(AND(G78&lt;&gt;"",H78&gt;0,I78&lt;&gt;"",J78&lt;&gt;0,K78&lt;&gt;0),COUNT($B$11:B77)+1,"")</f>
        <v/>
      </c>
      <c r="C78" s="72"/>
      <c r="D78" s="140"/>
      <c r="E78" s="179"/>
      <c r="F78" s="106"/>
      <c r="G78" s="66"/>
      <c r="H78" s="173"/>
      <c r="I78" s="165"/>
      <c r="J78" s="173"/>
      <c r="K78" s="155" t="str">
        <f t="shared" si="1"/>
        <v/>
      </c>
      <c r="L78" s="147"/>
      <c r="M78" s="147"/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x14ac:dyDescent="0.25">
      <c r="A79" s="165"/>
      <c r="B79" s="177" t="str">
        <f>IF(AND(G79&lt;&gt;"",H79&gt;0,I79&lt;&gt;"",J79&lt;&gt;0,K79&lt;&gt;0),COUNT($B$11:B78)+1,"")</f>
        <v/>
      </c>
      <c r="C79" s="72"/>
      <c r="D79" s="140"/>
      <c r="E79" s="179"/>
      <c r="F79" s="106"/>
      <c r="G79" s="66"/>
      <c r="H79" s="173"/>
      <c r="I79" s="165"/>
      <c r="J79" s="173"/>
      <c r="K79" s="155" t="str">
        <f t="shared" si="1"/>
        <v/>
      </c>
      <c r="L79" s="147"/>
      <c r="M79" s="147"/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x14ac:dyDescent="0.25">
      <c r="A80" s="165"/>
      <c r="B80" s="177" t="str">
        <f>IF(AND(G80&lt;&gt;"",H80&gt;0,I80&lt;&gt;"",J80&lt;&gt;0,K80&lt;&gt;0),COUNT($B$11:B79)+1,"")</f>
        <v/>
      </c>
      <c r="C80" s="72"/>
      <c r="D80" s="140"/>
      <c r="E80" s="179"/>
      <c r="F80" s="106"/>
      <c r="G80" s="66"/>
      <c r="H80" s="173"/>
      <c r="I80" s="165"/>
      <c r="J80" s="173"/>
      <c r="K80" s="155" t="str">
        <f t="shared" si="1"/>
        <v/>
      </c>
      <c r="L80" s="147"/>
      <c r="M80" s="147"/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x14ac:dyDescent="0.25">
      <c r="A81" s="165"/>
      <c r="B81" s="177" t="str">
        <f>IF(AND(G81&lt;&gt;"",H81&gt;0,I81&lt;&gt;"",J81&lt;&gt;0,K81&lt;&gt;0),COUNT($B$11:B80)+1,"")</f>
        <v/>
      </c>
      <c r="C81" s="72"/>
      <c r="D81" s="140"/>
      <c r="E81" s="179"/>
      <c r="F81" s="106"/>
      <c r="G81" s="66"/>
      <c r="H81" s="173"/>
      <c r="I81" s="165"/>
      <c r="J81" s="173"/>
      <c r="K81" s="155" t="str">
        <f t="shared" si="1"/>
        <v/>
      </c>
      <c r="L81" s="147"/>
      <c r="M81" s="147"/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x14ac:dyDescent="0.25">
      <c r="A82" s="165"/>
      <c r="B82" s="177" t="str">
        <f>IF(AND(G82&lt;&gt;"",H82&gt;0,I82&lt;&gt;"",J82&lt;&gt;0,K82&lt;&gt;0),COUNT($B$11:B81)+1,"")</f>
        <v/>
      </c>
      <c r="C82" s="72"/>
      <c r="D82" s="140"/>
      <c r="E82" s="179"/>
      <c r="F82" s="106"/>
      <c r="G82" s="66"/>
      <c r="H82" s="173"/>
      <c r="I82" s="165"/>
      <c r="J82" s="173"/>
      <c r="K82" s="155" t="str">
        <f t="shared" si="1"/>
        <v/>
      </c>
      <c r="L82" s="147"/>
      <c r="M82" s="147"/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x14ac:dyDescent="0.25">
      <c r="A83" s="165"/>
      <c r="B83" s="177" t="str">
        <f>IF(AND(G83&lt;&gt;"",H83&gt;0,I83&lt;&gt;"",J83&lt;&gt;0,K83&lt;&gt;0),COUNT($B$11:B82)+1,"")</f>
        <v/>
      </c>
      <c r="C83" s="72"/>
      <c r="D83" s="140"/>
      <c r="E83" s="179"/>
      <c r="F83" s="106"/>
      <c r="G83" s="66"/>
      <c r="H83" s="173"/>
      <c r="I83" s="165"/>
      <c r="J83" s="173"/>
      <c r="K83" s="155" t="str">
        <f t="shared" si="1"/>
        <v/>
      </c>
      <c r="L83" s="147"/>
      <c r="M83" s="147"/>
      <c r="N83" s="72"/>
      <c r="O83" s="178" t="str">
        <f ca="1">IF(N83="","", INDIRECT("base!"&amp;ADDRESS(MATCH(N83,base!$C$2:'base'!$C$133,0)+1,4,4)))</f>
        <v/>
      </c>
      <c r="P83" s="66"/>
      <c r="Q83" s="178" t="str">
        <f ca="1">IF(P83="","", INDIRECT("base!"&amp;ADDRESS(MATCH(CONCATENATE(N83,"|",P83),base!$G$2:'base'!$G$1817,0)+1,6,4)))</f>
        <v/>
      </c>
      <c r="R83" s="66"/>
    </row>
    <row r="84" spans="1:18" x14ac:dyDescent="0.25">
      <c r="A84" s="165"/>
      <c r="B84" s="177" t="str">
        <f>IF(AND(G84&lt;&gt;"",H84&gt;0,I84&lt;&gt;"",J84&lt;&gt;0,K84&lt;&gt;0),COUNT($B$11:B83)+1,"")</f>
        <v/>
      </c>
      <c r="C84" s="72"/>
      <c r="D84" s="140"/>
      <c r="E84" s="179"/>
      <c r="F84" s="106"/>
      <c r="G84" s="66"/>
      <c r="H84" s="173"/>
      <c r="I84" s="165"/>
      <c r="J84" s="173"/>
      <c r="K84" s="155" t="str">
        <f t="shared" si="1"/>
        <v/>
      </c>
      <c r="L84" s="147"/>
      <c r="M84" s="147"/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x14ac:dyDescent="0.25">
      <c r="A85" s="165"/>
      <c r="B85" s="177" t="str">
        <f>IF(AND(G85&lt;&gt;"",H85&gt;0,I85&lt;&gt;"",J85&lt;&gt;0,K85&lt;&gt;0),COUNT($B$11:B84)+1,"")</f>
        <v/>
      </c>
      <c r="C85" s="72"/>
      <c r="D85" s="140"/>
      <c r="E85" s="179"/>
      <c r="F85" s="106"/>
      <c r="G85" s="66"/>
      <c r="H85" s="173"/>
      <c r="I85" s="165"/>
      <c r="J85" s="173"/>
      <c r="K85" s="155" t="str">
        <f t="shared" si="1"/>
        <v/>
      </c>
      <c r="L85" s="147"/>
      <c r="M85" s="147"/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x14ac:dyDescent="0.25">
      <c r="A86" s="165"/>
      <c r="B86" s="177" t="str">
        <f>IF(AND(G86&lt;&gt;"",H86&gt;0,I86&lt;&gt;"",J86&lt;&gt;0,K86&lt;&gt;0),COUNT($B$11:B85)+1,"")</f>
        <v/>
      </c>
      <c r="C86" s="72"/>
      <c r="D86" s="140"/>
      <c r="E86" s="179"/>
      <c r="F86" s="106"/>
      <c r="G86" s="66"/>
      <c r="H86" s="173"/>
      <c r="I86" s="165"/>
      <c r="J86" s="173"/>
      <c r="K86" s="155" t="str">
        <f t="shared" si="1"/>
        <v/>
      </c>
      <c r="L86" s="147"/>
      <c r="M86" s="147"/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x14ac:dyDescent="0.25">
      <c r="A87" s="165"/>
      <c r="B87" s="177" t="str">
        <f>IF(AND(G87&lt;&gt;"",H87&gt;0,I87&lt;&gt;"",J87&lt;&gt;0,K87&lt;&gt;0),COUNT($B$11:B86)+1,"")</f>
        <v/>
      </c>
      <c r="C87" s="72"/>
      <c r="D87" s="140"/>
      <c r="E87" s="179"/>
      <c r="F87" s="106"/>
      <c r="G87" s="66"/>
      <c r="H87" s="173"/>
      <c r="I87" s="165"/>
      <c r="J87" s="173"/>
      <c r="K87" s="155" t="str">
        <f t="shared" si="1"/>
        <v/>
      </c>
      <c r="L87" s="147"/>
      <c r="M87" s="147"/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x14ac:dyDescent="0.25">
      <c r="A88" s="165"/>
      <c r="B88" s="177" t="str">
        <f>IF(AND(G88&lt;&gt;"",H88&gt;0,I88&lt;&gt;"",J88&lt;&gt;0,K88&lt;&gt;0),COUNT($B$11:B87)+1,"")</f>
        <v/>
      </c>
      <c r="C88" s="72"/>
      <c r="D88" s="140"/>
      <c r="E88" s="179"/>
      <c r="F88" s="106"/>
      <c r="G88" s="66"/>
      <c r="H88" s="173"/>
      <c r="I88" s="165"/>
      <c r="J88" s="173"/>
      <c r="K88" s="155" t="str">
        <f t="shared" si="1"/>
        <v/>
      </c>
      <c r="L88" s="147"/>
      <c r="M88" s="147"/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x14ac:dyDescent="0.25">
      <c r="A89" s="165"/>
      <c r="B89" s="177" t="str">
        <f>IF(AND(G89&lt;&gt;"",H89&gt;0,I89&lt;&gt;"",J89&lt;&gt;0,K89&lt;&gt;0),COUNT($B$11:B88)+1,"")</f>
        <v/>
      </c>
      <c r="C89" s="72"/>
      <c r="D89" s="140"/>
      <c r="E89" s="179"/>
      <c r="F89" s="106"/>
      <c r="G89" s="66"/>
      <c r="H89" s="173"/>
      <c r="I89" s="165"/>
      <c r="J89" s="173"/>
      <c r="K89" s="155" t="str">
        <f t="shared" si="1"/>
        <v/>
      </c>
      <c r="L89" s="147"/>
      <c r="M89" s="147"/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x14ac:dyDescent="0.25">
      <c r="A90" s="165"/>
      <c r="B90" s="177" t="str">
        <f>IF(AND(G90&lt;&gt;"",H90&gt;0,I90&lt;&gt;"",J90&lt;&gt;0,K90&lt;&gt;0),COUNT($B$11:B89)+1,"")</f>
        <v/>
      </c>
      <c r="C90" s="72"/>
      <c r="D90" s="140"/>
      <c r="E90" s="179"/>
      <c r="F90" s="106"/>
      <c r="G90" s="66"/>
      <c r="H90" s="173"/>
      <c r="I90" s="165"/>
      <c r="J90" s="173"/>
      <c r="K90" s="155" t="str">
        <f t="shared" si="1"/>
        <v/>
      </c>
      <c r="L90" s="147"/>
      <c r="M90" s="147"/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x14ac:dyDescent="0.25">
      <c r="A91" s="165"/>
      <c r="B91" s="177" t="str">
        <f>IF(AND(G91&lt;&gt;"",H91&gt;0,I91&lt;&gt;"",J91&lt;&gt;0,K91&lt;&gt;0),COUNT($B$11:B90)+1,"")</f>
        <v/>
      </c>
      <c r="C91" s="72"/>
      <c r="D91" s="140"/>
      <c r="E91" s="179"/>
      <c r="F91" s="106"/>
      <c r="G91" s="66"/>
      <c r="H91" s="173"/>
      <c r="I91" s="165"/>
      <c r="J91" s="173"/>
      <c r="K91" s="155" t="str">
        <f t="shared" si="1"/>
        <v/>
      </c>
      <c r="L91" s="147"/>
      <c r="M91" s="147"/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x14ac:dyDescent="0.25">
      <c r="A92" s="165"/>
      <c r="B92" s="177" t="str">
        <f>IF(AND(G92&lt;&gt;"",H92&gt;0,I92&lt;&gt;"",J92&lt;&gt;0,K92&lt;&gt;0),COUNT($B$11:B91)+1,"")</f>
        <v/>
      </c>
      <c r="C92" s="72"/>
      <c r="D92" s="140"/>
      <c r="E92" s="179"/>
      <c r="F92" s="106"/>
      <c r="G92" s="66"/>
      <c r="H92" s="173"/>
      <c r="I92" s="165"/>
      <c r="J92" s="173"/>
      <c r="K92" s="155" t="str">
        <f t="shared" si="1"/>
        <v/>
      </c>
      <c r="L92" s="147"/>
      <c r="M92" s="147"/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x14ac:dyDescent="0.25">
      <c r="A93" s="165"/>
      <c r="B93" s="177" t="str">
        <f>IF(AND(G93&lt;&gt;"",H93&gt;0,I93&lt;&gt;"",J93&lt;&gt;0,K93&lt;&gt;0),COUNT($B$11:B92)+1,"")</f>
        <v/>
      </c>
      <c r="C93" s="72"/>
      <c r="D93" s="140"/>
      <c r="E93" s="179"/>
      <c r="F93" s="106"/>
      <c r="G93" s="66"/>
      <c r="H93" s="173"/>
      <c r="I93" s="165"/>
      <c r="J93" s="173"/>
      <c r="K93" s="155" t="str">
        <f t="shared" si="1"/>
        <v/>
      </c>
      <c r="L93" s="147"/>
      <c r="M93" s="147"/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x14ac:dyDescent="0.25">
      <c r="A94" s="165"/>
      <c r="B94" s="177" t="str">
        <f>IF(AND(G94&lt;&gt;"",H94&gt;0,I94&lt;&gt;"",J94&lt;&gt;0,K94&lt;&gt;0),COUNT($B$11:B93)+1,"")</f>
        <v/>
      </c>
      <c r="C94" s="72"/>
      <c r="D94" s="140"/>
      <c r="E94" s="179"/>
      <c r="F94" s="106"/>
      <c r="G94" s="66"/>
      <c r="H94" s="173"/>
      <c r="I94" s="165"/>
      <c r="J94" s="173"/>
      <c r="K94" s="155" t="str">
        <f t="shared" si="1"/>
        <v/>
      </c>
      <c r="L94" s="147"/>
      <c r="M94" s="147"/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x14ac:dyDescent="0.25">
      <c r="A95" s="165"/>
      <c r="B95" s="177" t="str">
        <f>IF(AND(G95&lt;&gt;"",H95&gt;0,I95&lt;&gt;"",J95&lt;&gt;0,K95&lt;&gt;0),COUNT($B$11:B94)+1,"")</f>
        <v/>
      </c>
      <c r="C95" s="72"/>
      <c r="D95" s="140"/>
      <c r="E95" s="179"/>
      <c r="F95" s="106"/>
      <c r="G95" s="66"/>
      <c r="H95" s="173"/>
      <c r="I95" s="165"/>
      <c r="J95" s="173"/>
      <c r="K95" s="155" t="str">
        <f t="shared" si="1"/>
        <v/>
      </c>
      <c r="L95" s="147"/>
      <c r="M95" s="147"/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x14ac:dyDescent="0.25">
      <c r="A96" s="165"/>
      <c r="B96" s="177" t="str">
        <f>IF(AND(G96&lt;&gt;"",H96&gt;0,I96&lt;&gt;"",J96&lt;&gt;0,K96&lt;&gt;0),COUNT($B$11:B95)+1,"")</f>
        <v/>
      </c>
      <c r="C96" s="72"/>
      <c r="D96" s="140"/>
      <c r="E96" s="179"/>
      <c r="F96" s="106"/>
      <c r="G96" s="66"/>
      <c r="H96" s="173"/>
      <c r="I96" s="165"/>
      <c r="J96" s="173"/>
      <c r="K96" s="155" t="str">
        <f t="shared" si="1"/>
        <v/>
      </c>
      <c r="L96" s="147"/>
      <c r="M96" s="147"/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x14ac:dyDescent="0.25">
      <c r="A97" s="165"/>
      <c r="B97" s="177" t="str">
        <f>IF(AND(G97&lt;&gt;"",H97&gt;0,I97&lt;&gt;"",J97&lt;&gt;0,K97&lt;&gt;0),COUNT($B$11:B96)+1,"")</f>
        <v/>
      </c>
      <c r="C97" s="72"/>
      <c r="D97" s="140"/>
      <c r="E97" s="179"/>
      <c r="F97" s="106"/>
      <c r="G97" s="66"/>
      <c r="H97" s="173"/>
      <c r="I97" s="165"/>
      <c r="J97" s="173"/>
      <c r="K97" s="155" t="str">
        <f t="shared" si="1"/>
        <v/>
      </c>
      <c r="L97" s="147"/>
      <c r="M97" s="147"/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x14ac:dyDescent="0.25">
      <c r="A98" s="165"/>
      <c r="B98" s="177" t="str">
        <f>IF(AND(G98&lt;&gt;"",H98&gt;0,I98&lt;&gt;"",J98&lt;&gt;0,K98&lt;&gt;0),COUNT($B$11:B97)+1,"")</f>
        <v/>
      </c>
      <c r="C98" s="72"/>
      <c r="D98" s="140"/>
      <c r="E98" s="179"/>
      <c r="F98" s="106"/>
      <c r="G98" s="66"/>
      <c r="H98" s="173"/>
      <c r="I98" s="165"/>
      <c r="J98" s="173"/>
      <c r="K98" s="155" t="str">
        <f t="shared" si="1"/>
        <v/>
      </c>
      <c r="L98" s="147"/>
      <c r="M98" s="147"/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x14ac:dyDescent="0.25">
      <c r="A99" s="165"/>
      <c r="B99" s="177" t="str">
        <f>IF(AND(G99&lt;&gt;"",H99&gt;0,I99&lt;&gt;"",J99&lt;&gt;0,K99&lt;&gt;0),COUNT($B$11:B98)+1,"")</f>
        <v/>
      </c>
      <c r="C99" s="72"/>
      <c r="D99" s="140"/>
      <c r="E99" s="179"/>
      <c r="F99" s="106"/>
      <c r="G99" s="66"/>
      <c r="H99" s="173"/>
      <c r="I99" s="165"/>
      <c r="J99" s="173"/>
      <c r="K99" s="155" t="str">
        <f t="shared" si="1"/>
        <v/>
      </c>
      <c r="L99" s="147"/>
      <c r="M99" s="147"/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x14ac:dyDescent="0.25">
      <c r="A100" s="165"/>
      <c r="B100" s="177" t="str">
        <f>IF(AND(G100&lt;&gt;"",H100&gt;0,I100&lt;&gt;"",J100&lt;&gt;0,K100&lt;&gt;0),COUNT($B$11:B99)+1,"")</f>
        <v/>
      </c>
      <c r="C100" s="72"/>
      <c r="D100" s="140"/>
      <c r="E100" s="179"/>
      <c r="F100" s="106"/>
      <c r="G100" s="66"/>
      <c r="H100" s="173"/>
      <c r="I100" s="165"/>
      <c r="J100" s="173"/>
      <c r="K100" s="155" t="str">
        <f t="shared" si="1"/>
        <v/>
      </c>
      <c r="L100" s="147"/>
      <c r="M100" s="147"/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x14ac:dyDescent="0.25">
      <c r="A101" s="165"/>
      <c r="B101" s="177" t="str">
        <f>IF(AND(G101&lt;&gt;"",H101&gt;0,I101&lt;&gt;"",J101&lt;&gt;0,K101&lt;&gt;0),COUNT($B$11:B100)+1,"")</f>
        <v/>
      </c>
      <c r="C101" s="72"/>
      <c r="D101" s="140"/>
      <c r="E101" s="179"/>
      <c r="F101" s="106"/>
      <c r="G101" s="66"/>
      <c r="H101" s="173"/>
      <c r="I101" s="165"/>
      <c r="J101" s="173"/>
      <c r="K101" s="155" t="str">
        <f t="shared" si="1"/>
        <v/>
      </c>
      <c r="L101" s="147"/>
      <c r="M101" s="147"/>
      <c r="N101" s="72"/>
      <c r="O101" s="178" t="str">
        <f ca="1">IF(N101="","", INDIRECT("base!"&amp;ADDRESS(MATCH(N101,base!$C$2:'base'!$C$133,0)+1,4,4)))</f>
        <v/>
      </c>
      <c r="P101" s="66"/>
      <c r="Q101" s="178" t="str">
        <f ca="1">IF(P101="","", INDIRECT("base!"&amp;ADDRESS(MATCH(CONCATENATE(N101,"|",P101),base!$G$2:'base'!$G$1817,0)+1,6,4)))</f>
        <v/>
      </c>
      <c r="R101" s="66"/>
    </row>
    <row r="102" spans="1:18" x14ac:dyDescent="0.25">
      <c r="A102" s="165"/>
      <c r="B102" s="177" t="str">
        <f>IF(AND(G102&lt;&gt;"",H102&gt;0,I102&lt;&gt;"",J102&lt;&gt;0,K102&lt;&gt;0),COUNT($B$11:B101)+1,"")</f>
        <v/>
      </c>
      <c r="C102" s="72"/>
      <c r="D102" s="140"/>
      <c r="E102" s="179"/>
      <c r="F102" s="106"/>
      <c r="G102" s="66"/>
      <c r="H102" s="173"/>
      <c r="I102" s="165"/>
      <c r="J102" s="173"/>
      <c r="K102" s="155" t="str">
        <f t="shared" si="1"/>
        <v/>
      </c>
      <c r="L102" s="147"/>
      <c r="M102" s="147"/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x14ac:dyDescent="0.25">
      <c r="A103" s="165"/>
      <c r="B103" s="177" t="str">
        <f>IF(AND(G103&lt;&gt;"",H103&gt;0,I103&lt;&gt;"",J103&lt;&gt;0,K103&lt;&gt;0),COUNT($B$11:B102)+1,"")</f>
        <v/>
      </c>
      <c r="C103" s="72"/>
      <c r="D103" s="140"/>
      <c r="E103" s="179"/>
      <c r="F103" s="106"/>
      <c r="G103" s="66"/>
      <c r="H103" s="173"/>
      <c r="I103" s="165"/>
      <c r="J103" s="173"/>
      <c r="K103" s="155" t="str">
        <f t="shared" si="1"/>
        <v/>
      </c>
      <c r="L103" s="147"/>
      <c r="M103" s="147"/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5"/>
      <c r="B104" s="177" t="str">
        <f>IF(AND(G104&lt;&gt;"",H104&gt;0,I104&lt;&gt;"",J104&lt;&gt;0,K104&lt;&gt;0),COUNT($B$11:B103)+1,"")</f>
        <v/>
      </c>
      <c r="C104" s="72"/>
      <c r="D104" s="140"/>
      <c r="E104" s="179"/>
      <c r="F104" s="106"/>
      <c r="G104" s="66"/>
      <c r="H104" s="173"/>
      <c r="I104" s="165"/>
      <c r="J104" s="173"/>
      <c r="K104" s="155" t="str">
        <f t="shared" si="1"/>
        <v/>
      </c>
      <c r="L104" s="147"/>
      <c r="M104" s="147"/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x14ac:dyDescent="0.25">
      <c r="A105" s="165"/>
      <c r="B105" s="177" t="str">
        <f>IF(AND(G105&lt;&gt;"",H105&gt;0,I105&lt;&gt;"",J105&lt;&gt;0,K105&lt;&gt;0),COUNT($B$11:B104)+1,"")</f>
        <v/>
      </c>
      <c r="C105" s="72"/>
      <c r="D105" s="140"/>
      <c r="E105" s="179"/>
      <c r="F105" s="106"/>
      <c r="G105" s="66"/>
      <c r="H105" s="173"/>
      <c r="I105" s="165"/>
      <c r="J105" s="173"/>
      <c r="K105" s="155" t="str">
        <f t="shared" si="1"/>
        <v/>
      </c>
      <c r="L105" s="147"/>
      <c r="M105" s="147"/>
      <c r="N105" s="72"/>
      <c r="O105" s="178" t="str">
        <f ca="1">IF(N105="","", INDIRECT("base!"&amp;ADDRESS(MATCH(N105,base!$C$2:'base'!$C$133,0)+1,4,4)))</f>
        <v/>
      </c>
      <c r="P105" s="66"/>
      <c r="Q105" s="178" t="str">
        <f ca="1">IF(P105="","", INDIRECT("base!"&amp;ADDRESS(MATCH(CONCATENATE(N105,"|",P105),base!$G$2:'base'!$G$1817,0)+1,6,4)))</f>
        <v/>
      </c>
      <c r="R105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"/>
  <sheetViews>
    <sheetView workbookViewId="0">
      <selection activeCell="D53" sqref="D53"/>
    </sheetView>
  </sheetViews>
  <sheetFormatPr defaultRowHeight="15" x14ac:dyDescent="0.25"/>
  <cols>
    <col min="1" max="1" width="9" style="105" customWidth="1"/>
    <col min="2" max="2" width="10.5703125" style="105" customWidth="1"/>
    <col min="3" max="3" width="6.28515625" style="105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30" t="s">
        <v>3679</v>
      </c>
      <c r="B1" s="231"/>
      <c r="C1" s="231"/>
      <c r="D1" s="231"/>
      <c r="E1" s="231"/>
      <c r="F1" s="231"/>
      <c r="G1" s="231"/>
      <c r="H1" s="232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39" t="str">
        <f>IF(Identificação!B2=0,"",Identificação!B2)</f>
        <v>Concorrência</v>
      </c>
      <c r="D2" s="239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52"/>
      <c r="J2" s="152"/>
      <c r="K2" s="2"/>
    </row>
    <row r="3" spans="1:12" s="29" customFormat="1" ht="30.75" customHeight="1" thickBot="1" x14ac:dyDescent="0.3">
      <c r="A3" s="237" t="s">
        <v>153</v>
      </c>
      <c r="B3" s="238"/>
      <c r="C3" s="235" t="str">
        <f>IF(Identificação!B3=0,"",Identificação!B3)</f>
        <v>GINÁSIO DE ESPORTES HUMBERTO CASTELO BRANCO (CASTELÃO)</v>
      </c>
      <c r="D3" s="235"/>
      <c r="E3" s="235"/>
      <c r="F3" s="235"/>
      <c r="G3" s="235"/>
      <c r="H3" s="236"/>
      <c r="I3" s="152"/>
      <c r="J3" s="152"/>
    </row>
    <row r="4" spans="1:12" s="29" customFormat="1" ht="15.75" thickBot="1" x14ac:dyDescent="0.3">
      <c r="A4" s="19" t="s">
        <v>3791</v>
      </c>
      <c r="B4" s="27"/>
      <c r="C4" s="192"/>
      <c r="D4" s="192"/>
      <c r="E4" s="192"/>
      <c r="F4" s="192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40" t="str">
        <f>IF(Identificação!B5=0,"",Identificação!B5)</f>
        <v>Obras e Serviços de Engenharia</v>
      </c>
      <c r="D5" s="241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33">
        <f>SUMIFS(H12:H39953,B12:B39953,"&gt;0",H12:H39953,"&lt;&gt;0")</f>
        <v>0</v>
      </c>
      <c r="D6" s="234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24" t="s">
        <v>3754</v>
      </c>
      <c r="B10" s="224" t="s">
        <v>3755</v>
      </c>
      <c r="C10" s="224" t="s">
        <v>3677</v>
      </c>
      <c r="D10" s="226" t="s">
        <v>3756</v>
      </c>
      <c r="E10" s="228" t="s">
        <v>171</v>
      </c>
      <c r="F10" s="229"/>
      <c r="G10" s="229"/>
      <c r="H10" s="229"/>
      <c r="I10" s="229"/>
      <c r="J10" s="229"/>
      <c r="K10" s="229"/>
    </row>
    <row r="11" spans="1:12" s="28" customFormat="1" ht="45" x14ac:dyDescent="0.25">
      <c r="A11" s="225"/>
      <c r="B11" s="225"/>
      <c r="C11" s="225"/>
      <c r="D11" s="227"/>
      <c r="E11" s="84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104">
        <f>IF('Orçamento-base'!A12&gt;0,'Orçamento-base'!A12,"")</f>
        <v>1</v>
      </c>
      <c r="B12" s="161">
        <f>'Orçamento-base'!B12</f>
        <v>1</v>
      </c>
      <c r="C12" s="104" t="str">
        <f>IF('Orçamento-base'!C12&gt;0,'Orçamento-base'!C12,"")</f>
        <v/>
      </c>
      <c r="D12" s="85" t="str">
        <f>IF('Orçamento-base'!G12&gt;0,'Orçamento-base'!G12,"")</f>
        <v>ADMINISTRAÇÃO LOCAL</v>
      </c>
      <c r="E12" s="175">
        <f>IF('Orçamento-base'!H12&gt;0,'Orçamento-base'!H12,"")</f>
        <v>4</v>
      </c>
      <c r="F12" s="85" t="str">
        <f>IF('Orçamento-base'!I12&gt;0,'Orçamento-base'!I12,"")</f>
        <v>mes</v>
      </c>
      <c r="G12" s="173"/>
      <c r="H12" s="85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4">
        <f>IF('Orçamento-base'!A13&gt;0,'Orçamento-base'!A13,"")</f>
        <v>1</v>
      </c>
      <c r="B13" s="161">
        <f>'Orçamento-base'!B13</f>
        <v>2</v>
      </c>
      <c r="C13" s="104" t="str">
        <f>IF('Orçamento-base'!C13&gt;0,'Orçamento-base'!C13,"")</f>
        <v/>
      </c>
      <c r="D13" s="85" t="str">
        <f>IF('Orçamento-base'!G13&gt;0,'Orçamento-base'!G13,"")</f>
        <v>PLACA DE OBRA (PARA CONSTRUCAO CIVIL) EM CHAPA GALVANIZADA *N. 22*, ADESIVADA, DE *2,0 X 1,125* M</v>
      </c>
      <c r="E13" s="175">
        <f>IF('Orçamento-base'!H13&gt;0,'Orçamento-base'!H13,"")</f>
        <v>2.88</v>
      </c>
      <c r="F13" s="85" t="str">
        <f>IF('Orçamento-base'!I13&gt;0,'Orçamento-base'!I13,"")</f>
        <v>m2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x14ac:dyDescent="0.25">
      <c r="A14" s="161">
        <f>IF('Orçamento-base'!A14&gt;0,'Orçamento-base'!A14,"")</f>
        <v>1</v>
      </c>
      <c r="B14" s="161">
        <f>'Orçamento-base'!B14</f>
        <v>3</v>
      </c>
      <c r="C14" s="161" t="str">
        <f>IF('Orçamento-base'!C14&gt;0,'Orçamento-base'!C14,"")</f>
        <v/>
      </c>
      <c r="D14" s="155" t="str">
        <f>IF('Orçamento-base'!G14&gt;0,'Orçamento-base'!G14,"")</f>
        <v>LOCACAO CONVENCIONAL DE OBRA, UTILIZANDO GABARITO DE TÁBUAS CORRIDAS PONTALETADAS A CADA 2,00M -  2 UTILIZAÇÕES</v>
      </c>
      <c r="E14" s="182">
        <f>IF('Orçamento-base'!H14&gt;0,'Orçamento-base'!H14,"")</f>
        <v>10.4</v>
      </c>
      <c r="F14" s="155" t="str">
        <f>IF('Orçamento-base'!I14&gt;0,'Orçamento-base'!I14,"")</f>
        <v>m</v>
      </c>
      <c r="G14" s="173"/>
      <c r="H14" s="155" t="str">
        <f t="shared" ref="H14:H50" si="0">IFERROR(IF(E14*G14&lt;&gt;0,ROUND(ROUND(E14,4)*ROUND(G14,4),2),""),"")</f>
        <v/>
      </c>
      <c r="I14" s="147"/>
      <c r="J14" s="147"/>
      <c r="K14" s="71"/>
    </row>
    <row r="15" spans="1:12" x14ac:dyDescent="0.25">
      <c r="A15" s="161">
        <f>IF('Orçamento-base'!A15&gt;0,'Orçamento-base'!A15,"")</f>
        <v>1</v>
      </c>
      <c r="B15" s="161">
        <f>'Orçamento-base'!B15</f>
        <v>4</v>
      </c>
      <c r="C15" s="161" t="str">
        <f>IF('Orçamento-base'!C15&gt;0,'Orçamento-base'!C15,"")</f>
        <v/>
      </c>
      <c r="D15" s="155" t="str">
        <f>IF('Orçamento-base'!G15&gt;0,'Orçamento-base'!G15,"")</f>
        <v>ESCAVAÇÃO MANUAL DE VIGA DE BORDA PARA RADIER. AF_09/2017</v>
      </c>
      <c r="E15" s="182">
        <f>IF('Orçamento-base'!H15&gt;0,'Orçamento-base'!H15,"")</f>
        <v>0.38</v>
      </c>
      <c r="F15" s="155" t="str">
        <f>IF('Orçamento-base'!I15&gt;0,'Orçamento-base'!I15,"")</f>
        <v>m3</v>
      </c>
      <c r="G15" s="173"/>
      <c r="H15" s="155" t="str">
        <f t="shared" si="0"/>
        <v/>
      </c>
      <c r="I15" s="147"/>
      <c r="J15" s="147"/>
      <c r="K15" s="71"/>
    </row>
    <row r="16" spans="1:12" x14ac:dyDescent="0.25">
      <c r="A16" s="161">
        <f>IF('Orçamento-base'!A16&gt;0,'Orçamento-base'!A16,"")</f>
        <v>1</v>
      </c>
      <c r="B16" s="161">
        <f>'Orçamento-base'!B16</f>
        <v>5</v>
      </c>
      <c r="C16" s="161" t="str">
        <f>IF('Orçamento-base'!C16&gt;0,'Orçamento-base'!C16,"")</f>
        <v/>
      </c>
      <c r="D16" s="155" t="str">
        <f>IF('Orçamento-base'!G16&gt;0,'Orçamento-base'!G16,"")</f>
        <v>CONCRETO CICLOPICO FCK=10MPA 30% PEDRA DE MAO INCLUSIVE LANCAMENTO</v>
      </c>
      <c r="E16" s="182">
        <f>IF('Orçamento-base'!H16&gt;0,'Orçamento-base'!H16,"")</f>
        <v>0.38</v>
      </c>
      <c r="F16" s="155" t="str">
        <f>IF('Orçamento-base'!I16&gt;0,'Orçamento-base'!I16,"")</f>
        <v>m3</v>
      </c>
      <c r="G16" s="173"/>
      <c r="H16" s="155" t="str">
        <f t="shared" si="0"/>
        <v/>
      </c>
      <c r="I16" s="147"/>
      <c r="J16" s="147"/>
      <c r="K16" s="71"/>
    </row>
    <row r="17" spans="1:11" x14ac:dyDescent="0.25">
      <c r="A17" s="161">
        <f>IF('Orçamento-base'!A17&gt;0,'Orçamento-base'!A17,"")</f>
        <v>1</v>
      </c>
      <c r="B17" s="161">
        <f>'Orçamento-base'!B17</f>
        <v>6</v>
      </c>
      <c r="C17" s="161" t="str">
        <f>IF('Orçamento-base'!C17&gt;0,'Orçamento-base'!C17,"")</f>
        <v/>
      </c>
      <c r="D17" s="155" t="str">
        <f>IF('Orçamento-base'!G17&gt;0,'Orçamento-base'!G17,"")</f>
        <v>IMPERMEABILIZAÇÃO DE SUPERFÍCIE COM EMULSÃO ASFÁLTICA, 2 DEMÃOS AF_06/2018</v>
      </c>
      <c r="E17" s="182">
        <f>IF('Orçamento-base'!H17&gt;0,'Orçamento-base'!H17,"")</f>
        <v>2.1</v>
      </c>
      <c r="F17" s="155" t="str">
        <f>IF('Orçamento-base'!I17&gt;0,'Orçamento-base'!I17,"")</f>
        <v>m2</v>
      </c>
      <c r="G17" s="173"/>
      <c r="H17" s="155" t="str">
        <f t="shared" si="0"/>
        <v/>
      </c>
      <c r="I17" s="147"/>
      <c r="J17" s="147"/>
      <c r="K17" s="71"/>
    </row>
    <row r="18" spans="1:11" x14ac:dyDescent="0.25">
      <c r="A18" s="161">
        <f>IF('Orçamento-base'!A18&gt;0,'Orçamento-base'!A18,"")</f>
        <v>1</v>
      </c>
      <c r="B18" s="161">
        <f>'Orçamento-base'!B18</f>
        <v>7</v>
      </c>
      <c r="C18" s="161" t="str">
        <f>IF('Orçamento-base'!C18&gt;0,'Orçamento-base'!C18,"")</f>
        <v/>
      </c>
      <c r="D18" s="155" t="str">
        <f>IF('Orçamento-base'!G18&gt;0,'Orçamento-base'!G18,"")</f>
        <v>ESCAVAÇÃO MANUAL PARA BLOCO DE COROAMENTO OU SAPATA, SEM PREVISÃO DE FÔRMA. AF_06/2017</v>
      </c>
      <c r="E18" s="182">
        <f>IF('Orçamento-base'!H18&gt;0,'Orçamento-base'!H18,"")</f>
        <v>0.1</v>
      </c>
      <c r="F18" s="155" t="str">
        <f>IF('Orçamento-base'!I18&gt;0,'Orçamento-base'!I18,"")</f>
        <v>m3</v>
      </c>
      <c r="G18" s="173"/>
      <c r="H18" s="155" t="str">
        <f t="shared" si="0"/>
        <v/>
      </c>
      <c r="I18" s="147"/>
      <c r="J18" s="147"/>
      <c r="K18" s="71"/>
    </row>
    <row r="19" spans="1:11" x14ac:dyDescent="0.25">
      <c r="A19" s="161">
        <f>IF('Orçamento-base'!A19&gt;0,'Orçamento-base'!A19,"")</f>
        <v>1</v>
      </c>
      <c r="B19" s="161">
        <f>'Orçamento-base'!B19</f>
        <v>8</v>
      </c>
      <c r="C19" s="161" t="str">
        <f>IF('Orçamento-base'!C19&gt;0,'Orçamento-base'!C19,"")</f>
        <v/>
      </c>
      <c r="D19" s="155" t="str">
        <f>IF('Orçamento-base'!G19&gt;0,'Orçamento-base'!G19,"")</f>
        <v>MONTAGEM E DESMONTAGEM DE FÔRMA DE PILARES RETANGULARES E ESTRUTURAS SIMILARES, PÉ-DIREITO SIMPLES, EM MADEIRA SERRADA, 2 UTILIZAÇÕES. AF_09/2020</v>
      </c>
      <c r="E19" s="182">
        <f>IF('Orçamento-base'!H19&gt;0,'Orçamento-base'!H19,"")</f>
        <v>0.18</v>
      </c>
      <c r="F19" s="155" t="str">
        <f>IF('Orçamento-base'!I19&gt;0,'Orçamento-base'!I19,"")</f>
        <v>m2</v>
      </c>
      <c r="G19" s="173"/>
      <c r="H19" s="155" t="str">
        <f t="shared" si="0"/>
        <v/>
      </c>
      <c r="I19" s="147"/>
      <c r="J19" s="147"/>
      <c r="K19" s="71"/>
    </row>
    <row r="20" spans="1:11" x14ac:dyDescent="0.25">
      <c r="A20" s="161">
        <f>IF('Orçamento-base'!A20&gt;0,'Orçamento-base'!A20,"")</f>
        <v>1</v>
      </c>
      <c r="B20" s="161">
        <f>'Orçamento-base'!B20</f>
        <v>9</v>
      </c>
      <c r="C20" s="161" t="str">
        <f>IF('Orçamento-base'!C20&gt;0,'Orçamento-base'!C20,"")</f>
        <v/>
      </c>
      <c r="D20" s="155" t="str">
        <f>IF('Orçamento-base'!G20&gt;0,'Orçamento-base'!G20,"")</f>
        <v>ARMAÇÃO DE PILAR OU VIGA DE UMA ESTRUTURA CONVENCIONAL DE CONCRETO ARMADO EM UMA EDIFICAÇÃO TÉRREA OU SOBRADO UTILIZANDO AÇO CA-60 DE 5,0 MM - MONTAGEM. AF_12/2015</v>
      </c>
      <c r="E20" s="182">
        <f>IF('Orçamento-base'!H20&gt;0,'Orçamento-base'!H20,"")</f>
        <v>4.34</v>
      </c>
      <c r="F20" s="155" t="str">
        <f>IF('Orçamento-base'!I20&gt;0,'Orçamento-base'!I20,"")</f>
        <v>kg</v>
      </c>
      <c r="G20" s="173"/>
      <c r="H20" s="155" t="str">
        <f t="shared" si="0"/>
        <v/>
      </c>
      <c r="I20" s="147"/>
      <c r="J20" s="147"/>
      <c r="K20" s="71"/>
    </row>
    <row r="21" spans="1:11" x14ac:dyDescent="0.25">
      <c r="A21" s="161">
        <f>IF('Orçamento-base'!A21&gt;0,'Orçamento-base'!A21,"")</f>
        <v>1</v>
      </c>
      <c r="B21" s="161">
        <f>'Orçamento-base'!B21</f>
        <v>10</v>
      </c>
      <c r="C21" s="161" t="str">
        <f>IF('Orçamento-base'!C21&gt;0,'Orçamento-base'!C21,"")</f>
        <v/>
      </c>
      <c r="D21" s="155" t="str">
        <f>IF('Orçamento-base'!G21&gt;0,'Orçamento-base'!G21,"")</f>
        <v>ARMAÇÃO DE PILAR OU VIGA DE UMA ESTRUTURA CONVENCIONAL DE CONCRETO ARMADO EM UMA EDIFICAÇÃO TÉRREA OU SOBRADO UTILIZANDO AÇO CA-50 DE 10,0 MM - MONTAGEM. AF_12/2015</v>
      </c>
      <c r="E21" s="182">
        <f>IF('Orçamento-base'!H21&gt;0,'Orçamento-base'!H21,"")</f>
        <v>0.1</v>
      </c>
      <c r="F21" s="155" t="str">
        <f>IF('Orçamento-base'!I21&gt;0,'Orçamento-base'!I21,"")</f>
        <v>kg</v>
      </c>
      <c r="G21" s="173"/>
      <c r="H21" s="155" t="str">
        <f t="shared" si="0"/>
        <v/>
      </c>
      <c r="I21" s="147"/>
      <c r="J21" s="147"/>
      <c r="K21" s="71"/>
    </row>
    <row r="22" spans="1:11" x14ac:dyDescent="0.25">
      <c r="A22" s="161">
        <f>IF('Orçamento-base'!A22&gt;0,'Orçamento-base'!A22,"")</f>
        <v>1</v>
      </c>
      <c r="B22" s="161">
        <f>'Orçamento-base'!B22</f>
        <v>11</v>
      </c>
      <c r="C22" s="161" t="str">
        <f>IF('Orçamento-base'!C22&gt;0,'Orçamento-base'!C22,"")</f>
        <v/>
      </c>
      <c r="D22" s="155" t="str">
        <f>IF('Orçamento-base'!G22&gt;0,'Orçamento-base'!G22,"")</f>
        <v>CONCRETAGEM DE PILARES, FCK = 25 MPA,  COM USO DE BALDES EM EDIFICAÇÃO COM SEÇÃO MÉDIA DE PILARES MENOR OU IGUAL A 0,25 M² - LANÇAMENTO, ADENSAMENTO E ACABAMENTO. AF_12/2015</v>
      </c>
      <c r="E22" s="182">
        <f>IF('Orçamento-base'!H22&gt;0,'Orçamento-base'!H22,"")</f>
        <v>3.68</v>
      </c>
      <c r="F22" s="155" t="str">
        <f>IF('Orçamento-base'!I22&gt;0,'Orçamento-base'!I22,"")</f>
        <v>m3</v>
      </c>
      <c r="G22" s="173"/>
      <c r="H22" s="155" t="str">
        <f t="shared" si="0"/>
        <v/>
      </c>
      <c r="I22" s="147"/>
      <c r="J22" s="147"/>
      <c r="K22" s="71"/>
    </row>
    <row r="23" spans="1:11" x14ac:dyDescent="0.25">
      <c r="A23" s="161">
        <f>IF('Orçamento-base'!A23&gt;0,'Orçamento-base'!A23,"")</f>
        <v>1</v>
      </c>
      <c r="B23" s="161">
        <f>'Orçamento-base'!B23</f>
        <v>12</v>
      </c>
      <c r="C23" s="161" t="str">
        <f>IF('Orçamento-base'!C23&gt;0,'Orçamento-base'!C23,"")</f>
        <v/>
      </c>
      <c r="D23" s="155" t="str">
        <f>IF('Orçamento-base'!G23&gt;0,'Orçamento-base'!G23,"")</f>
        <v>MONTAGEM E DESMONTAGEM DE FÔRMA DE VIGA, ESCORAMENTO COM PONTALETE DE MADEIRA, PÉ-DIREITO SIMPLES, EM MADEIRA SERRADA, 4 UTILIZAÇÕES. AF_09/2020</v>
      </c>
      <c r="E23" s="182">
        <f>IF('Orçamento-base'!H23&gt;0,'Orçamento-base'!H23,"")</f>
        <v>3.13</v>
      </c>
      <c r="F23" s="155" t="str">
        <f>IF('Orçamento-base'!I23&gt;0,'Orçamento-base'!I23,"")</f>
        <v>m2</v>
      </c>
      <c r="G23" s="173"/>
      <c r="H23" s="155" t="str">
        <f t="shared" si="0"/>
        <v/>
      </c>
      <c r="I23" s="147"/>
      <c r="J23" s="147"/>
      <c r="K23" s="71"/>
    </row>
    <row r="24" spans="1:11" x14ac:dyDescent="0.25">
      <c r="A24" s="161">
        <f>IF('Orçamento-base'!A24&gt;0,'Orçamento-base'!A24,"")</f>
        <v>1</v>
      </c>
      <c r="B24" s="161">
        <f>'Orçamento-base'!B24</f>
        <v>13</v>
      </c>
      <c r="C24" s="161" t="str">
        <f>IF('Orçamento-base'!C24&gt;0,'Orçamento-base'!C24,"")</f>
        <v/>
      </c>
      <c r="D24" s="155" t="str">
        <f>IF('Orçamento-base'!G24&gt;0,'Orçamento-base'!G24,"")</f>
        <v>ARMAÇÃO DE PILAR OU VIGA DE UMA ESTRUTURA CONVENCIONAL DE CONCRETO ARMADO EM UMA EDIFICAÇÃO TÉRREA OU SOBRADO UTILIZANDO AÇO CA-60 DE 5,0 MM - MONTAGEM. AF_12/2015</v>
      </c>
      <c r="E24" s="182">
        <f>IF('Orçamento-base'!H24&gt;0,'Orçamento-base'!H24,"")</f>
        <v>15.05</v>
      </c>
      <c r="F24" s="155" t="str">
        <f>IF('Orçamento-base'!I24&gt;0,'Orçamento-base'!I24,"")</f>
        <v>kg</v>
      </c>
      <c r="G24" s="173"/>
      <c r="H24" s="155" t="str">
        <f t="shared" si="0"/>
        <v/>
      </c>
      <c r="I24" s="147"/>
      <c r="J24" s="147"/>
      <c r="K24" s="71"/>
    </row>
    <row r="25" spans="1:11" x14ac:dyDescent="0.25">
      <c r="A25" s="161">
        <f>IF('Orçamento-base'!A25&gt;0,'Orçamento-base'!A25,"")</f>
        <v>1</v>
      </c>
      <c r="B25" s="161">
        <f>'Orçamento-base'!B25</f>
        <v>14</v>
      </c>
      <c r="C25" s="161" t="str">
        <f>IF('Orçamento-base'!C25&gt;0,'Orçamento-base'!C25,"")</f>
        <v/>
      </c>
      <c r="D25" s="155" t="str">
        <f>IF('Orçamento-base'!G25&gt;0,'Orçamento-base'!G25,"")</f>
        <v>ARMAÇÃO DE PILAR OU VIGA DE UMA ESTRUTURA CONVENCIONAL DE CONCRETO ARMADO EM UMA EDIFICAÇÃO TÉRREA OU SOBRADO UTILIZANDO AÇO CA-50 DE 10,0 MM - MONTAGEM. AF_12/2015</v>
      </c>
      <c r="E25" s="182">
        <f>IF('Orçamento-base'!H25&gt;0,'Orçamento-base'!H25,"")</f>
        <v>0.18</v>
      </c>
      <c r="F25" s="155" t="str">
        <f>IF('Orçamento-base'!I25&gt;0,'Orçamento-base'!I25,"")</f>
        <v>kg</v>
      </c>
      <c r="G25" s="173"/>
      <c r="H25" s="155" t="str">
        <f t="shared" si="0"/>
        <v/>
      </c>
      <c r="I25" s="147"/>
      <c r="J25" s="147"/>
      <c r="K25" s="71"/>
    </row>
    <row r="26" spans="1:11" x14ac:dyDescent="0.25">
      <c r="A26" s="161">
        <f>IF('Orçamento-base'!A26&gt;0,'Orçamento-base'!A26,"")</f>
        <v>1</v>
      </c>
      <c r="B26" s="161">
        <f>'Orçamento-base'!B26</f>
        <v>15</v>
      </c>
      <c r="C26" s="161" t="str">
        <f>IF('Orçamento-base'!C26&gt;0,'Orçamento-base'!C26,"")</f>
        <v/>
      </c>
      <c r="D26" s="155" t="str">
        <f>IF('Orçamento-base'!G26&gt;0,'Orçamento-base'!G26,"")</f>
        <v>CONCRETAGEM DE VIGAS E LAJES, FCK=20 MPA, PARA QUALQUER TIPO DE LAJE COM BALDES EM EDIFICAÇÃO TÉRREA, COM ÁREA MÉDIA DE LAJES MENOR OU IGUAL A 20 M² - LANÇAMENTO, ADENSAMENTO E ACABAMENTO. AF_12/2015</v>
      </c>
      <c r="E26" s="182">
        <f>IF('Orçamento-base'!H26&gt;0,'Orçamento-base'!H26,"")</f>
        <v>6.52</v>
      </c>
      <c r="F26" s="155" t="str">
        <f>IF('Orçamento-base'!I26&gt;0,'Orçamento-base'!I26,"")</f>
        <v>m3</v>
      </c>
      <c r="G26" s="173"/>
      <c r="H26" s="155" t="str">
        <f t="shared" si="0"/>
        <v/>
      </c>
      <c r="I26" s="147"/>
      <c r="J26" s="147"/>
      <c r="K26" s="71"/>
    </row>
    <row r="27" spans="1:11" x14ac:dyDescent="0.25">
      <c r="A27" s="161">
        <f>IF('Orçamento-base'!A27&gt;0,'Orçamento-base'!A27,"")</f>
        <v>1</v>
      </c>
      <c r="B27" s="161">
        <f>'Orçamento-base'!B27</f>
        <v>16</v>
      </c>
      <c r="C27" s="161" t="str">
        <f>IF('Orçamento-base'!C27&gt;0,'Orçamento-base'!C27,"")</f>
        <v/>
      </c>
      <c r="D27" s="155" t="str">
        <f>IF('Orçamento-base'!G27&gt;0,'Orçamento-base'!G27,"")</f>
        <v>ARMAÇÃO DE PILAR OU VIGA DE UMA ESTRUTURA CONVENCIONAL DE CONCRETO ARMADO EM UMA EDIFICAÇÃO TÉRREA OU SOBRADO UTILIZANDO AÇO CA-60 DE 5,0 MM - MONTAGEM. AF_12/2015</v>
      </c>
      <c r="E27" s="182">
        <f>IF('Orçamento-base'!H27&gt;0,'Orçamento-base'!H27,"")</f>
        <v>6.18</v>
      </c>
      <c r="F27" s="155" t="str">
        <f>IF('Orçamento-base'!I27&gt;0,'Orçamento-base'!I27,"")</f>
        <v>kg</v>
      </c>
      <c r="G27" s="173"/>
      <c r="H27" s="155" t="str">
        <f t="shared" si="0"/>
        <v/>
      </c>
      <c r="I27" s="147"/>
      <c r="J27" s="147"/>
      <c r="K27" s="71"/>
    </row>
    <row r="28" spans="1:11" x14ac:dyDescent="0.25">
      <c r="A28" s="161">
        <f>IF('Orçamento-base'!A28&gt;0,'Orçamento-base'!A28,"")</f>
        <v>1</v>
      </c>
      <c r="B28" s="161">
        <f>'Orçamento-base'!B28</f>
        <v>17</v>
      </c>
      <c r="C28" s="161" t="str">
        <f>IF('Orçamento-base'!C28&gt;0,'Orçamento-base'!C28,"")</f>
        <v/>
      </c>
      <c r="D28" s="155" t="str">
        <f>IF('Orçamento-base'!G28&gt;0,'Orçamento-base'!G28,"")</f>
        <v>ARMAÇÃO DE PILAR OU VIGA DE UMA ESTRUTURA CONVENCIONAL DE CONCRETO ARMADO EM UMA EDIFICAÇÃO TÉRREA OU SOBRADO UTILIZANDO AÇO CA-50 DE 10,0 MM - MONTAGEM. AF_12/2015</v>
      </c>
      <c r="E28" s="182">
        <f>IF('Orçamento-base'!H28&gt;0,'Orçamento-base'!H28,"")</f>
        <v>20.73</v>
      </c>
      <c r="F28" s="155" t="str">
        <f>IF('Orçamento-base'!I28&gt;0,'Orçamento-base'!I28,"")</f>
        <v>kg</v>
      </c>
      <c r="G28" s="173"/>
      <c r="H28" s="155" t="str">
        <f t="shared" si="0"/>
        <v/>
      </c>
      <c r="I28" s="147"/>
      <c r="J28" s="147"/>
      <c r="K28" s="71"/>
    </row>
    <row r="29" spans="1:11" x14ac:dyDescent="0.25">
      <c r="A29" s="161">
        <f>IF('Orçamento-base'!A29&gt;0,'Orçamento-base'!A29,"")</f>
        <v>1</v>
      </c>
      <c r="B29" s="161">
        <f>'Orçamento-base'!B29</f>
        <v>18</v>
      </c>
      <c r="C29" s="161" t="str">
        <f>IF('Orçamento-base'!C29&gt;0,'Orçamento-base'!C29,"")</f>
        <v/>
      </c>
      <c r="D29" s="155" t="str">
        <f>IF('Orçamento-base'!G29&gt;0,'Orçamento-base'!G29,"")</f>
        <v>CONCRETAGEM DE VIGAS E LAJES, FCK=20 MPA, PARA QUALQUER TIPO DE LAJE COM BALDES EM EDIFICAÇÃO TÉRREA, COM ÁREA MÉDIA DE LAJES MENOR OU IGUAL A 20 M² - LANÇAMENTO, ADENSAMENTO E ACABAMENTO. AF_12/2015</v>
      </c>
      <c r="E29" s="182">
        <f>IF('Orçamento-base'!H29&gt;0,'Orçamento-base'!H29,"")</f>
        <v>0.46</v>
      </c>
      <c r="F29" s="155" t="str">
        <f>IF('Orçamento-base'!I29&gt;0,'Orçamento-base'!I29,"")</f>
        <v>m3</v>
      </c>
      <c r="G29" s="173"/>
      <c r="H29" s="155" t="str">
        <f t="shared" si="0"/>
        <v/>
      </c>
      <c r="I29" s="147"/>
      <c r="J29" s="147"/>
      <c r="K29" s="71"/>
    </row>
    <row r="30" spans="1:11" x14ac:dyDescent="0.25">
      <c r="A30" s="161">
        <f>IF('Orçamento-base'!A30&gt;0,'Orçamento-base'!A30,"")</f>
        <v>1</v>
      </c>
      <c r="B30" s="161">
        <f>'Orçamento-base'!B30</f>
        <v>19</v>
      </c>
      <c r="C30" s="161" t="str">
        <f>IF('Orçamento-base'!C30&gt;0,'Orçamento-base'!C30,"")</f>
        <v/>
      </c>
      <c r="D30" s="155" t="str">
        <f>IF('Orçamento-base'!G30&gt;0,'Orçamento-base'!G30,"")</f>
        <v>TRAMA DE MADEIRA COMPOSTA POR TERÇAS PARA TELHADOS DE ATÉ 2 ÁGUAS PARA TELHA ONDULADA DE FIBROCIMENTO, METÁLICA, PLÁSTICA OU TERMOACÚSTICA, INCLUSO TRANSPORTE VERTICAL. AF_07/2019</v>
      </c>
      <c r="E30" s="182">
        <f>IF('Orçamento-base'!H30&gt;0,'Orçamento-base'!H30,"")</f>
        <v>17.7</v>
      </c>
      <c r="F30" s="155" t="str">
        <f>IF('Orçamento-base'!I30&gt;0,'Orçamento-base'!I30,"")</f>
        <v>m2</v>
      </c>
      <c r="G30" s="173"/>
      <c r="H30" s="155" t="str">
        <f t="shared" si="0"/>
        <v/>
      </c>
      <c r="I30" s="147"/>
      <c r="J30" s="147"/>
      <c r="K30" s="71"/>
    </row>
    <row r="31" spans="1:11" x14ac:dyDescent="0.25">
      <c r="A31" s="161">
        <f>IF('Orçamento-base'!A31&gt;0,'Orçamento-base'!A31,"")</f>
        <v>1</v>
      </c>
      <c r="B31" s="161">
        <f>'Orçamento-base'!B31</f>
        <v>20</v>
      </c>
      <c r="C31" s="161" t="str">
        <f>IF('Orçamento-base'!C31&gt;0,'Orçamento-base'!C31,"")</f>
        <v/>
      </c>
      <c r="D31" s="155" t="str">
        <f>IF('Orçamento-base'!G31&gt;0,'Orçamento-base'!G31,"")</f>
        <v>TELHAMENTO COM TELHA ONDULADA DE FIBROCIMENTO E = 6 MM, COM RECOBRIMENTO LATERAL DE 1 1/4 DE ONDA PARA TELHADO COM INCLINAÇÃO MÁXIMA DE 10°, COM ATÉ 2 ÁGUAS, INCLUSO IÇAMENTO. AF_07/2019</v>
      </c>
      <c r="E31" s="182">
        <f>IF('Orçamento-base'!H31&gt;0,'Orçamento-base'!H31,"")</f>
        <v>17.7</v>
      </c>
      <c r="F31" s="155" t="str">
        <f>IF('Orçamento-base'!I31&gt;0,'Orçamento-base'!I31,"")</f>
        <v>m2</v>
      </c>
      <c r="G31" s="173"/>
      <c r="H31" s="155" t="str">
        <f t="shared" si="0"/>
        <v/>
      </c>
      <c r="I31" s="147"/>
      <c r="J31" s="147"/>
      <c r="K31" s="71"/>
    </row>
    <row r="32" spans="1:11" x14ac:dyDescent="0.25">
      <c r="A32" s="161">
        <f>IF('Orçamento-base'!A32&gt;0,'Orçamento-base'!A32,"")</f>
        <v>1</v>
      </c>
      <c r="B32" s="161">
        <f>'Orçamento-base'!B32</f>
        <v>21</v>
      </c>
      <c r="C32" s="161" t="str">
        <f>IF('Orçamento-base'!C32&gt;0,'Orçamento-base'!C32,"")</f>
        <v/>
      </c>
      <c r="D32" s="155" t="str">
        <f>IF('Orçamento-base'!G32&gt;0,'Orçamento-base'!G32,"")</f>
        <v>EXECUÇÃO DE PASSEIO (CALÇADA) OU PISO DE CONCRETO COM CONCRETO MOLDADO IN LOCO, USINADO, ACABAMENTO CONVENCIONAL, ESPESSURA 6 CM, ARMADO. AF_07/2016</v>
      </c>
      <c r="E32" s="182">
        <f>IF('Orçamento-base'!H32&gt;0,'Orçamento-base'!H32,"")</f>
        <v>26.07</v>
      </c>
      <c r="F32" s="155" t="str">
        <f>IF('Orçamento-base'!I32&gt;0,'Orçamento-base'!I32,"")</f>
        <v>m2</v>
      </c>
      <c r="G32" s="173"/>
      <c r="H32" s="155" t="str">
        <f t="shared" si="0"/>
        <v/>
      </c>
      <c r="I32" s="147"/>
      <c r="J32" s="147"/>
      <c r="K32" s="71"/>
    </row>
    <row r="33" spans="1:11" x14ac:dyDescent="0.25">
      <c r="A33" s="161">
        <f>IF('Orçamento-base'!A33&gt;0,'Orçamento-base'!A33,"")</f>
        <v>1</v>
      </c>
      <c r="B33" s="161">
        <f>'Orçamento-base'!B33</f>
        <v>22</v>
      </c>
      <c r="C33" s="161" t="str">
        <f>IF('Orçamento-base'!C33&gt;0,'Orçamento-base'!C33,"")</f>
        <v/>
      </c>
      <c r="D33" s="155" t="str">
        <f>IF('Orçamento-base'!G33&gt;0,'Orçamento-base'!G33,"")</f>
        <v>PISO EM LADRILHO HIDRÁULICO APLICADO EM AMBIENTES EXTERNOS. AF_05/2020</v>
      </c>
      <c r="E33" s="182">
        <f>IF('Orçamento-base'!H33&gt;0,'Orçamento-base'!H33,"")</f>
        <v>17.7</v>
      </c>
      <c r="F33" s="155" t="str">
        <f>IF('Orçamento-base'!I33&gt;0,'Orçamento-base'!I33,"")</f>
        <v>m2</v>
      </c>
      <c r="G33" s="173"/>
      <c r="H33" s="155" t="str">
        <f t="shared" si="0"/>
        <v/>
      </c>
      <c r="I33" s="147"/>
      <c r="J33" s="147"/>
      <c r="K33" s="71"/>
    </row>
    <row r="34" spans="1:11" x14ac:dyDescent="0.25">
      <c r="A34" s="161">
        <f>IF('Orçamento-base'!A34&gt;0,'Orçamento-base'!A34,"")</f>
        <v>1</v>
      </c>
      <c r="B34" s="161">
        <f>'Orçamento-base'!B34</f>
        <v>23</v>
      </c>
      <c r="C34" s="161" t="str">
        <f>IF('Orçamento-base'!C34&gt;0,'Orçamento-base'!C34,"")</f>
        <v/>
      </c>
      <c r="D34" s="155" t="str">
        <f>IF('Orçamento-base'!G34&gt;0,'Orçamento-base'!G34,"")</f>
        <v>CHAPISCO APLICADO EM ALVENARIA (SEM PRESENÇA DE VÃOS) E ESTRUTURAS DE CONCRETO DE FACHADA, COM COLHER DE PEDREIRO.  ARGAMASSA TRAÇO 1:3 COM PREPARO EM BETONEIRA 400L. AF_06/2014</v>
      </c>
      <c r="E34" s="182">
        <f>IF('Orçamento-base'!H34&gt;0,'Orçamento-base'!H34,"")</f>
        <v>1.44</v>
      </c>
      <c r="F34" s="155" t="str">
        <f>IF('Orçamento-base'!I34&gt;0,'Orçamento-base'!I34,"")</f>
        <v>m2</v>
      </c>
      <c r="G34" s="173"/>
      <c r="H34" s="155" t="str">
        <f t="shared" si="0"/>
        <v/>
      </c>
      <c r="I34" s="147"/>
      <c r="J34" s="147"/>
      <c r="K34" s="71"/>
    </row>
    <row r="35" spans="1:11" x14ac:dyDescent="0.25">
      <c r="A35" s="161">
        <f>IF('Orçamento-base'!A35&gt;0,'Orçamento-base'!A35,"")</f>
        <v>1</v>
      </c>
      <c r="B35" s="161">
        <f>'Orçamento-base'!B35</f>
        <v>24</v>
      </c>
      <c r="C35" s="161" t="str">
        <f>IF('Orçamento-base'!C35&gt;0,'Orçamento-base'!C35,"")</f>
        <v/>
      </c>
      <c r="D35" s="155" t="str">
        <f>IF('Orçamento-base'!G35&gt;0,'Orçamento-base'!G35,"")</f>
        <v>EMBOÇO OU MASSA ÚNICA EM ARGAMASSA TRAÇO 1:2:8, PREPARO MECÂNICO COM BETONEIRA 400 L, APLICADA MANUALMENTE EM PANOS DE FACHADA COM PRESENÇA DE VÃOS, ESPESSURA DE 25 MM. AF_06/2014</v>
      </c>
      <c r="E35" s="182">
        <f>IF('Orçamento-base'!H35&gt;0,'Orçamento-base'!H35,"")</f>
        <v>1.44</v>
      </c>
      <c r="F35" s="155" t="str">
        <f>IF('Orçamento-base'!I35&gt;0,'Orçamento-base'!I35,"")</f>
        <v>m2</v>
      </c>
      <c r="G35" s="173"/>
      <c r="H35" s="155" t="str">
        <f t="shared" si="0"/>
        <v/>
      </c>
      <c r="I35" s="147"/>
      <c r="J35" s="147"/>
      <c r="K35" s="71"/>
    </row>
    <row r="36" spans="1:11" x14ac:dyDescent="0.25">
      <c r="A36" s="161">
        <f>IF('Orçamento-base'!A36&gt;0,'Orçamento-base'!A36,"")</f>
        <v>1</v>
      </c>
      <c r="B36" s="161">
        <f>'Orçamento-base'!B36</f>
        <v>25</v>
      </c>
      <c r="C36" s="161" t="str">
        <f>IF('Orçamento-base'!C36&gt;0,'Orçamento-base'!C36,"")</f>
        <v/>
      </c>
      <c r="D36" s="155" t="str">
        <f>IF('Orçamento-base'!G36&gt;0,'Orçamento-base'!G36,"")</f>
        <v>REMOÇÃO DE TELHAS DE FIBROCIMENTO, METÁLICA E CERÂMICA, DE FORMA MECANIZADA, COM USO DE GUINDASTE, SEM REAPROVEITAMENTO. AF_12/2017</v>
      </c>
      <c r="E36" s="182">
        <f>IF('Orçamento-base'!H36&gt;0,'Orçamento-base'!H36,"")</f>
        <v>1597</v>
      </c>
      <c r="F36" s="155" t="str">
        <f>IF('Orçamento-base'!I36&gt;0,'Orçamento-base'!I36,"")</f>
        <v>m2</v>
      </c>
      <c r="G36" s="173"/>
      <c r="H36" s="155" t="str">
        <f t="shared" si="0"/>
        <v/>
      </c>
      <c r="I36" s="147"/>
      <c r="J36" s="147"/>
      <c r="K36" s="71"/>
    </row>
    <row r="37" spans="1:11" x14ac:dyDescent="0.25">
      <c r="A37" s="161">
        <f>IF('Orçamento-base'!A37&gt;0,'Orçamento-base'!A37,"")</f>
        <v>1</v>
      </c>
      <c r="B37" s="161">
        <f>'Orçamento-base'!B37</f>
        <v>26</v>
      </c>
      <c r="C37" s="161" t="str">
        <f>IF('Orçamento-base'!C37&gt;0,'Orçamento-base'!C37,"")</f>
        <v/>
      </c>
      <c r="D37" s="155" t="str">
        <f>IF('Orçamento-base'!G37&gt;0,'Orçamento-base'!G37,"")</f>
        <v>REMOÇÃO DE PISO DE MADEIRA (ASSOALHO E BARROTE), DE FORMA MANUAL, SEM REAPROVEITAMENTO. AF_12/2017</v>
      </c>
      <c r="E37" s="182">
        <f>IF('Orçamento-base'!H37&gt;0,'Orçamento-base'!H37,"")</f>
        <v>35.979999999999997</v>
      </c>
      <c r="F37" s="155" t="str">
        <f>IF('Orçamento-base'!I37&gt;0,'Orçamento-base'!I37,"")</f>
        <v>m2</v>
      </c>
      <c r="G37" s="173"/>
      <c r="H37" s="155" t="str">
        <f t="shared" si="0"/>
        <v/>
      </c>
      <c r="I37" s="147"/>
      <c r="J37" s="147"/>
      <c r="K37" s="71"/>
    </row>
    <row r="38" spans="1:11" x14ac:dyDescent="0.25">
      <c r="A38" s="161">
        <f>IF('Orçamento-base'!A38&gt;0,'Orçamento-base'!A38,"")</f>
        <v>1</v>
      </c>
      <c r="B38" s="161">
        <f>'Orçamento-base'!B38</f>
        <v>27</v>
      </c>
      <c r="C38" s="161" t="str">
        <f>IF('Orçamento-base'!C38&gt;0,'Orçamento-base'!C38,"")</f>
        <v/>
      </c>
      <c r="D38" s="155" t="str">
        <f>IF('Orçamento-base'!G38&gt;0,'Orçamento-base'!G38,"")</f>
        <v>TELHAMENTO COM TELHA DE AÇO/ALUMÍNIO E = 0,5 MM, COM ATÉ 2 ÁGUAS, INCLUSO IÇAMENTO. AF_07/2019</v>
      </c>
      <c r="E38" s="182">
        <f>IF('Orçamento-base'!H38&gt;0,'Orçamento-base'!H38,"")</f>
        <v>319.39999999999998</v>
      </c>
      <c r="F38" s="155" t="str">
        <f>IF('Orçamento-base'!I38&gt;0,'Orçamento-base'!I38,"")</f>
        <v>m2</v>
      </c>
      <c r="G38" s="173"/>
      <c r="H38" s="155" t="str">
        <f t="shared" si="0"/>
        <v/>
      </c>
      <c r="I38" s="147"/>
      <c r="J38" s="147"/>
      <c r="K38" s="71"/>
    </row>
    <row r="39" spans="1:11" x14ac:dyDescent="0.25">
      <c r="A39" s="161">
        <f>IF('Orçamento-base'!A39&gt;0,'Orçamento-base'!A39,"")</f>
        <v>1</v>
      </c>
      <c r="B39" s="161">
        <f>'Orçamento-base'!B39</f>
        <v>28</v>
      </c>
      <c r="C39" s="161" t="str">
        <f>IF('Orçamento-base'!C39&gt;0,'Orçamento-base'!C39,"")</f>
        <v/>
      </c>
      <c r="D39" s="155" t="str">
        <f>IF('Orçamento-base'!G39&gt;0,'Orçamento-base'!G39,"")</f>
        <v>TELHAMENTO COM TELHA DE AÇO/ALUMÍNIO E = 0,5 MM, COM ATÉ 2 ÁGUAS, INCLUSO IÇAMENTO. AF_07/2019</v>
      </c>
      <c r="E39" s="182">
        <f>IF('Orçamento-base'!H39&gt;0,'Orçamento-base'!H39,"")</f>
        <v>1277.5999999999999</v>
      </c>
      <c r="F39" s="155" t="str">
        <f>IF('Orçamento-base'!I39&gt;0,'Orçamento-base'!I39,"")</f>
        <v>m2</v>
      </c>
      <c r="G39" s="173"/>
      <c r="H39" s="155" t="str">
        <f t="shared" si="0"/>
        <v/>
      </c>
      <c r="I39" s="147"/>
      <c r="J39" s="147"/>
      <c r="K39" s="71"/>
    </row>
    <row r="40" spans="1:11" x14ac:dyDescent="0.25">
      <c r="A40" s="161">
        <f>IF('Orçamento-base'!A40&gt;0,'Orçamento-base'!A40,"")</f>
        <v>1</v>
      </c>
      <c r="B40" s="161">
        <f>'Orçamento-base'!B40</f>
        <v>29</v>
      </c>
      <c r="C40" s="161" t="str">
        <f>IF('Orçamento-base'!C40&gt;0,'Orçamento-base'!C40,"")</f>
        <v/>
      </c>
      <c r="D40" s="155" t="str">
        <f>IF('Orçamento-base'!G40&gt;0,'Orçamento-base'!G40,"")</f>
        <v>PISO EM CONCRETO 20 MPA PREPARO MECÂNICO, ESPESSURA 7CM. AF_09/2020</v>
      </c>
      <c r="E40" s="182">
        <f>IF('Orçamento-base'!H40&gt;0,'Orçamento-base'!H40,"")</f>
        <v>828</v>
      </c>
      <c r="F40" s="155" t="str">
        <f>IF('Orçamento-base'!I40&gt;0,'Orçamento-base'!I40,"")</f>
        <v>m2</v>
      </c>
      <c r="G40" s="173"/>
      <c r="H40" s="155" t="str">
        <f t="shared" si="0"/>
        <v/>
      </c>
      <c r="I40" s="147"/>
      <c r="J40" s="147"/>
      <c r="K40" s="71"/>
    </row>
    <row r="41" spans="1:11" x14ac:dyDescent="0.25">
      <c r="A41" s="161">
        <f>IF('Orçamento-base'!A41&gt;0,'Orçamento-base'!A41,"")</f>
        <v>1</v>
      </c>
      <c r="B41" s="161">
        <f>'Orçamento-base'!B41</f>
        <v>30</v>
      </c>
      <c r="C41" s="161" t="str">
        <f>IF('Orçamento-base'!C41&gt;0,'Orçamento-base'!C41,"")</f>
        <v/>
      </c>
      <c r="D41" s="155" t="str">
        <f>IF('Orçamento-base'!G41&gt;0,'Orçamento-base'!G41,"")</f>
        <v>TELA DE ACO SOLDADA NERVURADA, CA-60, Q-92, (1,48 KG/M2), DIAMETRO DO FIO = 4,2 MM, LARGURA = 2,45 X 60 M DE COMPRIMENTO, ESPACAMENTO DA MALHA = 15  X 15 CM</v>
      </c>
      <c r="E41" s="182">
        <f>IF('Orçamento-base'!H41&gt;0,'Orçamento-base'!H41,"")</f>
        <v>828</v>
      </c>
      <c r="F41" s="155" t="str">
        <f>IF('Orçamento-base'!I41&gt;0,'Orçamento-base'!I41,"")</f>
        <v>m</v>
      </c>
      <c r="G41" s="173"/>
      <c r="H41" s="155" t="str">
        <f t="shared" si="0"/>
        <v/>
      </c>
      <c r="I41" s="147"/>
      <c r="J41" s="147"/>
      <c r="K41" s="71"/>
    </row>
    <row r="42" spans="1:11" x14ac:dyDescent="0.25">
      <c r="A42" s="161">
        <f>IF('Orçamento-base'!A42&gt;0,'Orçamento-base'!A42,"")</f>
        <v>1</v>
      </c>
      <c r="B42" s="161">
        <f>'Orçamento-base'!B42</f>
        <v>31</v>
      </c>
      <c r="C42" s="161" t="str">
        <f>IF('Orçamento-base'!C42&gt;0,'Orçamento-base'!C42,"")</f>
        <v/>
      </c>
      <c r="D42" s="155" t="str">
        <f>IF('Orçamento-base'!G42&gt;0,'Orçamento-base'!G42,"")</f>
        <v>EXECUÇÃO DE JUNTAS DE CONTRAÇÃO PARA PAVIMENTOS DE CONCRETO. AF_11/2017</v>
      </c>
      <c r="E42" s="182">
        <f>IF('Orçamento-base'!H42&gt;0,'Orçamento-base'!H42,"")</f>
        <v>527.39</v>
      </c>
      <c r="F42" s="155" t="str">
        <f>IF('Orçamento-base'!I42&gt;0,'Orçamento-base'!I42,"")</f>
        <v>m2</v>
      </c>
      <c r="G42" s="173"/>
      <c r="H42" s="155" t="str">
        <f t="shared" si="0"/>
        <v/>
      </c>
      <c r="I42" s="147"/>
      <c r="J42" s="147"/>
      <c r="K42" s="71"/>
    </row>
    <row r="43" spans="1:11" x14ac:dyDescent="0.25">
      <c r="A43" s="161">
        <f>IF('Orçamento-base'!A43&gt;0,'Orçamento-base'!A43,"")</f>
        <v>1</v>
      </c>
      <c r="B43" s="161">
        <f>'Orçamento-base'!B43</f>
        <v>32</v>
      </c>
      <c r="C43" s="161" t="str">
        <f>IF('Orçamento-base'!C43&gt;0,'Orçamento-base'!C43,"")</f>
        <v/>
      </c>
      <c r="D43" s="155" t="str">
        <f>IF('Orçamento-base'!G43&gt;0,'Orçamento-base'!G43,"")</f>
        <v>ACABAMENTO POLIDO PARA PISO DE CONCRETO ARMADO DE ALTA RESISTÊNCIA. AF_09/2017</v>
      </c>
      <c r="E43" s="182">
        <f>IF('Orçamento-base'!H43&gt;0,'Orçamento-base'!H43,"")</f>
        <v>42.5</v>
      </c>
      <c r="F43" s="155" t="str">
        <f>IF('Orçamento-base'!I43&gt;0,'Orçamento-base'!I43,"")</f>
        <v>m2</v>
      </c>
      <c r="G43" s="173"/>
      <c r="H43" s="155" t="str">
        <f t="shared" si="0"/>
        <v/>
      </c>
      <c r="I43" s="147"/>
      <c r="J43" s="147"/>
      <c r="K43" s="71"/>
    </row>
    <row r="44" spans="1:11" x14ac:dyDescent="0.25">
      <c r="A44" s="161">
        <f>IF('Orçamento-base'!A44&gt;0,'Orçamento-base'!A44,"")</f>
        <v>1</v>
      </c>
      <c r="B44" s="161">
        <f>'Orçamento-base'!B44</f>
        <v>33</v>
      </c>
      <c r="C44" s="161" t="str">
        <f>IF('Orçamento-base'!C44&gt;0,'Orçamento-base'!C44,"")</f>
        <v/>
      </c>
      <c r="D44" s="155" t="str">
        <f>IF('Orçamento-base'!G44&gt;0,'Orçamento-base'!G44,"")</f>
        <v>LIMPEZA DE SUPERFÍCIE COM JATO DE ALTA PRESSÃO. AF_04/2019</v>
      </c>
      <c r="E44" s="182">
        <f>IF('Orçamento-base'!H44&gt;0,'Orçamento-base'!H44,"")</f>
        <v>257.7</v>
      </c>
      <c r="F44" s="155" t="str">
        <f>IF('Orçamento-base'!I44&gt;0,'Orçamento-base'!I44,"")</f>
        <v>m2</v>
      </c>
      <c r="G44" s="173"/>
      <c r="H44" s="155" t="str">
        <f t="shared" si="0"/>
        <v/>
      </c>
      <c r="I44" s="147"/>
      <c r="J44" s="147"/>
      <c r="K44" s="71"/>
    </row>
    <row r="45" spans="1:11" x14ac:dyDescent="0.25">
      <c r="A45" s="161">
        <f>IF('Orçamento-base'!A45&gt;0,'Orçamento-base'!A45,"")</f>
        <v>1</v>
      </c>
      <c r="B45" s="161">
        <f>'Orçamento-base'!B45</f>
        <v>34</v>
      </c>
      <c r="C45" s="161" t="str">
        <f>IF('Orçamento-base'!C45&gt;0,'Orçamento-base'!C45,"")</f>
        <v/>
      </c>
      <c r="D45" s="155" t="str">
        <f>IF('Orçamento-base'!G45&gt;0,'Orçamento-base'!G45,"")</f>
        <v>APLICAÇÃO DE FUNDO SELADOR ACRÍLICO EM PAREDES, UMA DEMÃO. AF_06/2014</v>
      </c>
      <c r="E45" s="182">
        <f>IF('Orçamento-base'!H45&gt;0,'Orçamento-base'!H45,"")</f>
        <v>267.52999999999997</v>
      </c>
      <c r="F45" s="155" t="str">
        <f>IF('Orçamento-base'!I45&gt;0,'Orçamento-base'!I45,"")</f>
        <v>m2</v>
      </c>
      <c r="G45" s="173"/>
      <c r="H45" s="155" t="str">
        <f t="shared" si="0"/>
        <v/>
      </c>
      <c r="I45" s="147"/>
      <c r="J45" s="147"/>
      <c r="K45" s="71"/>
    </row>
    <row r="46" spans="1:11" x14ac:dyDescent="0.25">
      <c r="A46" s="161">
        <f>IF('Orçamento-base'!A46&gt;0,'Orçamento-base'!A46,"")</f>
        <v>1</v>
      </c>
      <c r="B46" s="161">
        <f>'Orçamento-base'!B46</f>
        <v>35</v>
      </c>
      <c r="C46" s="161" t="str">
        <f>IF('Orçamento-base'!C46&gt;0,'Orçamento-base'!C46,"")</f>
        <v/>
      </c>
      <c r="D46" s="155" t="str">
        <f>IF('Orçamento-base'!G46&gt;0,'Orçamento-base'!G46,"")</f>
        <v>APLICAÇÃO MANUAL DE PINTURA COM TINTA LÁTEX ACRÍLICA EM PAREDES, DUAS DEMÃOS. AF_06/2014</v>
      </c>
      <c r="E46" s="182">
        <f>IF('Orçamento-base'!H46&gt;0,'Orçamento-base'!H46,"")</f>
        <v>267.52999999999997</v>
      </c>
      <c r="F46" s="155" t="str">
        <f>IF('Orçamento-base'!I46&gt;0,'Orçamento-base'!I46,"")</f>
        <v>m2</v>
      </c>
      <c r="G46" s="173"/>
      <c r="H46" s="155" t="str">
        <f t="shared" si="0"/>
        <v/>
      </c>
      <c r="I46" s="147"/>
      <c r="J46" s="147"/>
      <c r="K46" s="71"/>
    </row>
    <row r="47" spans="1:11" x14ac:dyDescent="0.25">
      <c r="A47" s="161">
        <f>IF('Orçamento-base'!A47&gt;0,'Orçamento-base'!A47,"")</f>
        <v>1</v>
      </c>
      <c r="B47" s="161">
        <f>'Orçamento-base'!B47</f>
        <v>36</v>
      </c>
      <c r="C47" s="161" t="str">
        <f>IF('Orçamento-base'!C47&gt;0,'Orçamento-base'!C47,"")</f>
        <v/>
      </c>
      <c r="D47" s="155" t="str">
        <f>IF('Orçamento-base'!G47&gt;0,'Orçamento-base'!G47,"")</f>
        <v>LIMPEZA DE PISO DE LADRILHO HIDRÁULICO COM PANO ÚMIDO. AF_04/2019</v>
      </c>
      <c r="E47" s="182">
        <f>IF('Orçamento-base'!H47&gt;0,'Orçamento-base'!H47,"")</f>
        <v>17.7</v>
      </c>
      <c r="F47" s="155" t="str">
        <f>IF('Orçamento-base'!I47&gt;0,'Orçamento-base'!I47,"")</f>
        <v>m2</v>
      </c>
      <c r="G47" s="173"/>
      <c r="H47" s="155" t="str">
        <f t="shared" si="0"/>
        <v/>
      </c>
      <c r="I47" s="147"/>
      <c r="J47" s="147"/>
      <c r="K47" s="71"/>
    </row>
    <row r="48" spans="1:11" x14ac:dyDescent="0.25">
      <c r="A48" s="161">
        <f>IF('Orçamento-base'!A48&gt;0,'Orçamento-base'!A48,"")</f>
        <v>1</v>
      </c>
      <c r="B48" s="161">
        <f>'Orçamento-base'!B48</f>
        <v>37</v>
      </c>
      <c r="C48" s="161" t="str">
        <f>IF('Orçamento-base'!C48&gt;0,'Orçamento-base'!C48,"")</f>
        <v/>
      </c>
      <c r="D48" s="155" t="str">
        <f>IF('Orçamento-base'!G48&gt;0,'Orçamento-base'!G48,"")</f>
        <v>LIMPEZA DE PISO CERÂMICO OU PORCELANATO COM PANO ÚMIDO. AF_04/2019</v>
      </c>
      <c r="E48" s="182">
        <f>IF('Orçamento-base'!H48&gt;0,'Orçamento-base'!H48,"")</f>
        <v>828</v>
      </c>
      <c r="F48" s="155" t="str">
        <f>IF('Orçamento-base'!I48&gt;0,'Orçamento-base'!I48,"")</f>
        <v>m2</v>
      </c>
      <c r="G48" s="173"/>
      <c r="H48" s="155" t="str">
        <f t="shared" si="0"/>
        <v/>
      </c>
      <c r="I48" s="147"/>
      <c r="J48" s="147"/>
      <c r="K48" s="71"/>
    </row>
    <row r="49" spans="1:11" x14ac:dyDescent="0.25">
      <c r="A49" s="161" t="str">
        <f>IF('Orçamento-base'!A49&gt;0,'Orçamento-base'!A49,"")</f>
        <v/>
      </c>
      <c r="B49" s="161" t="str">
        <f>'Orçamento-base'!B49</f>
        <v/>
      </c>
      <c r="C49" s="161" t="str">
        <f>IF('Orçamento-base'!C49&gt;0,'Orçamento-base'!C49,"")</f>
        <v/>
      </c>
      <c r="D49" s="155" t="str">
        <f>IF('Orçamento-base'!G49&gt;0,'Orçamento-base'!G49,"")</f>
        <v/>
      </c>
      <c r="E49" s="182" t="str">
        <f>IF('Orçamento-base'!H49&gt;0,'Orçamento-base'!H49,"")</f>
        <v/>
      </c>
      <c r="F49" s="155" t="str">
        <f>IF('Orçamento-base'!I49&gt;0,'Orçamento-base'!I49,"")</f>
        <v/>
      </c>
      <c r="G49" s="173"/>
      <c r="H49" s="155" t="str">
        <f t="shared" si="0"/>
        <v/>
      </c>
      <c r="I49" s="147"/>
      <c r="J49" s="147"/>
      <c r="K49" s="71"/>
    </row>
    <row r="50" spans="1:11" x14ac:dyDescent="0.25">
      <c r="A50" s="161" t="str">
        <f>IF('Orçamento-base'!A50&gt;0,'Orçamento-base'!A50,"")</f>
        <v/>
      </c>
      <c r="B50" s="161" t="str">
        <f>'Orçamento-base'!B50</f>
        <v/>
      </c>
      <c r="C50" s="161" t="str">
        <f>IF('Orçamento-base'!C50&gt;0,'Orçamento-base'!C50,"")</f>
        <v/>
      </c>
      <c r="D50" s="155" t="str">
        <f>IF('Orçamento-base'!G50&gt;0,'Orçamento-base'!G50,"")</f>
        <v/>
      </c>
      <c r="E50" s="182" t="str">
        <f>IF('Orçamento-base'!H50&gt;0,'Orçamento-base'!H50,"")</f>
        <v/>
      </c>
      <c r="F50" s="155" t="str">
        <f>IF('Orçamento-base'!I50&gt;0,'Orçamento-base'!I50,"")</f>
        <v/>
      </c>
      <c r="G50" s="173"/>
      <c r="H50" s="155" t="str">
        <f t="shared" si="0"/>
        <v/>
      </c>
      <c r="I50" s="147"/>
      <c r="J50" s="147"/>
      <c r="K50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3848</v>
      </c>
      <c r="J2" s="169" t="s">
        <v>3849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3825</v>
      </c>
      <c r="J3" s="169" t="s">
        <v>3824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3894</v>
      </c>
      <c r="J4" s="169" t="s">
        <v>3894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3827</v>
      </c>
      <c r="J5" s="169" t="s">
        <v>3826</v>
      </c>
      <c r="K5" s="129" t="s">
        <v>3</v>
      </c>
      <c r="L5" s="129" t="s">
        <v>3686</v>
      </c>
      <c r="M5" s="129" t="s">
        <v>3692</v>
      </c>
      <c r="N5" s="163" t="s">
        <v>3995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3895</v>
      </c>
      <c r="J6" s="169" t="s">
        <v>3896</v>
      </c>
      <c r="K6" s="129" t="s">
        <v>8</v>
      </c>
      <c r="L6" s="129" t="s">
        <v>3685</v>
      </c>
      <c r="N6" s="163" t="s">
        <v>3983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63" t="s">
        <v>3996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3831</v>
      </c>
      <c r="J8" s="169" t="s">
        <v>3830</v>
      </c>
      <c r="K8" s="129" t="s">
        <v>3980</v>
      </c>
      <c r="L8" s="129" t="s">
        <v>170</v>
      </c>
      <c r="N8" s="163" t="s">
        <v>3930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3822</v>
      </c>
      <c r="J9" s="169" t="s">
        <v>3823</v>
      </c>
      <c r="K9" s="129" t="s">
        <v>3981</v>
      </c>
      <c r="L9" s="129" t="s">
        <v>3681</v>
      </c>
      <c r="N9" s="163" t="s">
        <v>3800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3897</v>
      </c>
      <c r="J10" s="169" t="s">
        <v>3898</v>
      </c>
      <c r="K10" s="129" t="s">
        <v>3959</v>
      </c>
      <c r="L10" s="129" t="s">
        <v>3687</v>
      </c>
      <c r="N10" s="163" t="s">
        <v>3801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3834</v>
      </c>
      <c r="J11" s="169" t="s">
        <v>3835</v>
      </c>
      <c r="K11" s="129" t="s">
        <v>3960</v>
      </c>
      <c r="N11" s="163" t="s">
        <v>3777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3833</v>
      </c>
      <c r="J12" s="169" t="s">
        <v>3832</v>
      </c>
      <c r="K12" s="129" t="s">
        <v>5</v>
      </c>
      <c r="N12" s="163" t="s">
        <v>3802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3838</v>
      </c>
      <c r="J13" s="169" t="s">
        <v>3836</v>
      </c>
      <c r="K13" s="129" t="s">
        <v>6</v>
      </c>
      <c r="N13" s="163" t="s">
        <v>3795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3938</v>
      </c>
      <c r="J14" s="169" t="s">
        <v>3939</v>
      </c>
      <c r="K14" s="129" t="s">
        <v>3962</v>
      </c>
      <c r="N14" s="163" t="s">
        <v>3779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3828</v>
      </c>
      <c r="J15" s="169" t="s">
        <v>3829</v>
      </c>
      <c r="K15" s="129" t="s">
        <v>3961</v>
      </c>
      <c r="N15" s="163" t="s">
        <v>3997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  <c r="N16" s="163" t="s">
        <v>3998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3899</v>
      </c>
      <c r="J17" s="169" t="s">
        <v>3900</v>
      </c>
      <c r="K17" s="129" t="s">
        <v>7</v>
      </c>
      <c r="N17" s="163" t="s">
        <v>3792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3843</v>
      </c>
      <c r="J18" s="169" t="s">
        <v>3844</v>
      </c>
      <c r="N18" s="163" t="s">
        <v>3781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3840</v>
      </c>
      <c r="J19" s="169" t="s">
        <v>3840</v>
      </c>
      <c r="N19" s="163" t="s">
        <v>3993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3846</v>
      </c>
      <c r="J20" s="169" t="s">
        <v>3845</v>
      </c>
      <c r="N20" s="163" t="s">
        <v>3999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3934</v>
      </c>
      <c r="J21" s="169" t="s">
        <v>3936</v>
      </c>
      <c r="N21" s="163" t="s">
        <v>3793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3935</v>
      </c>
      <c r="J22" s="169" t="s">
        <v>3937</v>
      </c>
      <c r="N22" s="163" t="s">
        <v>4000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3944</v>
      </c>
      <c r="J23" s="169" t="s">
        <v>3945</v>
      </c>
      <c r="N23" s="163" t="s">
        <v>3780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  <c r="N24" s="163" t="s">
        <v>3776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3839</v>
      </c>
      <c r="J25" s="169" t="s">
        <v>3837</v>
      </c>
      <c r="N25" s="163" t="s">
        <v>4001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3903</v>
      </c>
      <c r="J26" s="169" t="s">
        <v>3904</v>
      </c>
      <c r="N26" s="163" t="s">
        <v>3775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3891</v>
      </c>
      <c r="J27" s="169" t="s">
        <v>3892</v>
      </c>
      <c r="N27" s="163" t="s">
        <v>3984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3901</v>
      </c>
      <c r="J28" s="169" t="s">
        <v>3902</v>
      </c>
      <c r="N28" s="163" t="s">
        <v>3794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3958</v>
      </c>
      <c r="J30" s="169" t="s">
        <v>3957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3841</v>
      </c>
      <c r="J31" s="169" t="s">
        <v>3842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3847</v>
      </c>
      <c r="J34" s="169" t="s">
        <v>3847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3782</v>
      </c>
      <c r="J36" s="169" t="s">
        <v>3783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3967</v>
      </c>
      <c r="J37" s="169" t="s">
        <v>3968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3905</v>
      </c>
      <c r="J40" s="169" t="s">
        <v>3906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3907</v>
      </c>
      <c r="J41" s="169" t="s">
        <v>3908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3854</v>
      </c>
      <c r="J43" s="169" t="s">
        <v>3854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3853</v>
      </c>
      <c r="J44" s="169" t="s">
        <v>3852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3851</v>
      </c>
      <c r="J45" s="169" t="s">
        <v>3850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3946</v>
      </c>
      <c r="J47" s="169" t="s">
        <v>3947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3974</v>
      </c>
      <c r="J48" s="169" t="s">
        <v>3975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3879</v>
      </c>
      <c r="J51" s="169" t="s">
        <v>3880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3774</v>
      </c>
      <c r="J53" s="169" t="s">
        <v>3771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3883</v>
      </c>
      <c r="J54" s="169" t="s">
        <v>3884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3940</v>
      </c>
      <c r="J55" s="169" t="s">
        <v>3941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3909</v>
      </c>
      <c r="J60" s="169" t="s">
        <v>3910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3991</v>
      </c>
      <c r="J62" s="169" t="s">
        <v>3992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3697</v>
      </c>
      <c r="J63" s="169" t="s">
        <v>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3911</v>
      </c>
      <c r="J64" s="169" t="s">
        <v>3912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72" t="s">
        <v>3893</v>
      </c>
      <c r="J65" s="169" t="s">
        <v>3855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3730</v>
      </c>
      <c r="J66" s="169" t="s">
        <v>3731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3694</v>
      </c>
      <c r="J67" s="169" t="s">
        <v>10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3695</v>
      </c>
      <c r="J68" s="169" t="s">
        <v>11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3976</v>
      </c>
      <c r="J69" s="169" t="s">
        <v>3977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3696</v>
      </c>
      <c r="J70" s="169" t="s">
        <v>12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3765</v>
      </c>
      <c r="J71" s="169" t="s">
        <v>3969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3913</v>
      </c>
      <c r="J72" s="169" t="s">
        <v>3914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3972</v>
      </c>
      <c r="J73" s="169" t="s">
        <v>3973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3887</v>
      </c>
      <c r="J74" s="169" t="s">
        <v>3888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3766</v>
      </c>
      <c r="J75" s="169" t="s">
        <v>3732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71" t="s">
        <v>3948</v>
      </c>
      <c r="J76" s="169" t="s">
        <v>3949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3733</v>
      </c>
      <c r="J77" s="169" t="s">
        <v>3734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3858</v>
      </c>
      <c r="J78" s="169" t="s">
        <v>3859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3856</v>
      </c>
      <c r="J79" s="169" t="s">
        <v>3857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72" t="s">
        <v>3860</v>
      </c>
      <c r="J80" s="169" t="s">
        <v>3861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2" t="s">
        <v>3986</v>
      </c>
      <c r="J81" s="169" t="s">
        <v>3987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3970</v>
      </c>
      <c r="J82" s="169" t="s">
        <v>3971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3889</v>
      </c>
      <c r="J83" s="169" t="s">
        <v>3890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3703</v>
      </c>
      <c r="J84" s="169" t="s">
        <v>19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3735</v>
      </c>
      <c r="J85" s="169" t="s">
        <v>3735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3978</v>
      </c>
      <c r="J86" s="169" t="s">
        <v>3979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3784</v>
      </c>
      <c r="J87" s="169" t="s">
        <v>3736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3989</v>
      </c>
      <c r="J88" s="169" t="s">
        <v>3990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3915</v>
      </c>
      <c r="J89" s="169" t="s">
        <v>3916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3917</v>
      </c>
      <c r="J90" s="169" t="s">
        <v>3918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3919</v>
      </c>
      <c r="J91" s="169" t="s">
        <v>3920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2" t="s">
        <v>3862</v>
      </c>
      <c r="J92" s="169" t="s">
        <v>3863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3885</v>
      </c>
      <c r="J93" s="169" t="s">
        <v>3886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2" t="s">
        <v>3864</v>
      </c>
      <c r="J94" s="169" t="s">
        <v>3865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3737</v>
      </c>
      <c r="J95" s="169" t="s">
        <v>3738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3921</v>
      </c>
      <c r="J96" s="169" t="s">
        <v>3922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3950</v>
      </c>
      <c r="J97" s="169" t="s">
        <v>3951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3739</v>
      </c>
      <c r="J98" s="169" t="s">
        <v>3740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3866</v>
      </c>
      <c r="J99" s="169" t="s">
        <v>3923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69" t="s">
        <v>3772</v>
      </c>
      <c r="J100" s="169" t="s">
        <v>3773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3867</v>
      </c>
      <c r="J101" s="169" t="s">
        <v>3868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2" t="s">
        <v>3954</v>
      </c>
      <c r="J102" s="169" t="s">
        <v>3955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3869</v>
      </c>
      <c r="J103" s="169" t="s">
        <v>3870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3871</v>
      </c>
      <c r="J104" s="169" t="s">
        <v>3924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3699</v>
      </c>
      <c r="J105" s="169" t="s">
        <v>15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3741</v>
      </c>
      <c r="J106" s="169" t="s">
        <v>3742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3878</v>
      </c>
      <c r="J107" s="169" t="s">
        <v>3877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3876</v>
      </c>
      <c r="J108" s="169" t="s">
        <v>3876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3925</v>
      </c>
      <c r="J109" s="169" t="s">
        <v>3926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3927</v>
      </c>
      <c r="J110" s="169" t="s">
        <v>3928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3952</v>
      </c>
      <c r="J111" s="169" t="s">
        <v>3953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3963</v>
      </c>
      <c r="J112" s="169" t="s">
        <v>3964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0" t="s">
        <v>3872</v>
      </c>
      <c r="J113" s="169" t="s">
        <v>3873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70" t="s">
        <v>3874</v>
      </c>
      <c r="J114" s="169" t="s">
        <v>3875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3693</v>
      </c>
      <c r="J115" s="169" t="s">
        <v>3748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3701</v>
      </c>
      <c r="J116" s="169" t="s">
        <v>17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3988</v>
      </c>
      <c r="J117" s="169" t="s">
        <v>3929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 t="s">
        <v>3965</v>
      </c>
      <c r="J118" s="169" t="s">
        <v>3966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9" t="s">
        <v>3743</v>
      </c>
      <c r="J119" s="169" t="s">
        <v>3744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3881</v>
      </c>
      <c r="J120" s="169" t="s">
        <v>3882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3"/>
      <c r="J128" s="163"/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Narjana</cp:lastModifiedBy>
  <cp:lastPrinted>2016-06-08T13:21:24Z</cp:lastPrinted>
  <dcterms:created xsi:type="dcterms:W3CDTF">2014-12-09T12:52:40Z</dcterms:created>
  <dcterms:modified xsi:type="dcterms:W3CDTF">2021-12-07T16:40:38Z</dcterms:modified>
</cp:coreProperties>
</file>